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MZP001\Desktop\"/>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28800" windowHeight="1230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5" l="1"/>
  <c r="V5" i="5"/>
  <c r="E5" i="5"/>
  <c r="B5" i="5"/>
  <c r="P3" i="4"/>
  <c r="C4"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X25" i="5" s="1"/>
  <c r="V26" i="5"/>
  <c r="E26" i="5"/>
  <c r="V27" i="5"/>
  <c r="E27" i="5"/>
  <c r="V28" i="5"/>
  <c r="E28" i="5"/>
  <c r="V29" i="5"/>
  <c r="E29" i="5"/>
  <c r="V30" i="5"/>
  <c r="E30" i="5"/>
  <c r="V31" i="5"/>
  <c r="E31" i="5"/>
  <c r="V32" i="5"/>
  <c r="E32" i="5"/>
  <c r="V33" i="5"/>
  <c r="E33" i="5"/>
  <c r="X33" i="5" s="1"/>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X49" i="5" s="1"/>
  <c r="V50" i="5"/>
  <c r="E50" i="5"/>
  <c r="V51" i="5"/>
  <c r="E51" i="5"/>
  <c r="V52" i="5"/>
  <c r="E52" i="5"/>
  <c r="V53" i="5"/>
  <c r="E53" i="5"/>
  <c r="V54" i="5"/>
  <c r="E54" i="5"/>
  <c r="V55" i="5"/>
  <c r="E55" i="5"/>
  <c r="V56" i="5"/>
  <c r="E56" i="5"/>
  <c r="V57" i="5"/>
  <c r="E57" i="5"/>
  <c r="X57" i="5" s="1"/>
  <c r="V58" i="5"/>
  <c r="E58" i="5"/>
  <c r="V59" i="5"/>
  <c r="E59" i="5"/>
  <c r="V60" i="5"/>
  <c r="E60" i="5"/>
  <c r="V61" i="5"/>
  <c r="E61" i="5"/>
  <c r="X61" i="5" s="1"/>
  <c r="V62" i="5"/>
  <c r="E62" i="5"/>
  <c r="V63" i="5"/>
  <c r="E63" i="5"/>
  <c r="V64" i="5"/>
  <c r="E64" i="5"/>
  <c r="V65" i="5"/>
  <c r="E65" i="5"/>
  <c r="V66" i="5"/>
  <c r="E66" i="5"/>
  <c r="V67" i="5"/>
  <c r="E67" i="5"/>
  <c r="V68" i="5"/>
  <c r="E68" i="5"/>
  <c r="V69" i="5"/>
  <c r="E69" i="5"/>
  <c r="V70" i="5"/>
  <c r="E70" i="5"/>
  <c r="V71" i="5"/>
  <c r="E71" i="5"/>
  <c r="V72" i="5"/>
  <c r="E72" i="5"/>
  <c r="V73" i="5"/>
  <c r="E73" i="5"/>
  <c r="X73" i="5" s="1"/>
  <c r="V74" i="5"/>
  <c r="E74" i="5"/>
  <c r="V75" i="5"/>
  <c r="E75" i="5"/>
  <c r="V76" i="5"/>
  <c r="E76" i="5"/>
  <c r="V77" i="5"/>
  <c r="E77" i="5"/>
  <c r="V78" i="5"/>
  <c r="E78" i="5"/>
  <c r="V79" i="5"/>
  <c r="E79" i="5"/>
  <c r="V80" i="5"/>
  <c r="E80" i="5"/>
  <c r="V81" i="5"/>
  <c r="E81" i="5"/>
  <c r="V82" i="5"/>
  <c r="E82" i="5"/>
  <c r="V83" i="5"/>
  <c r="E83" i="5"/>
  <c r="V84" i="5"/>
  <c r="E84" i="5"/>
  <c r="V85" i="5"/>
  <c r="E85" i="5"/>
  <c r="X85" i="5" s="1"/>
  <c r="V86" i="5"/>
  <c r="E86" i="5"/>
  <c r="V87" i="5"/>
  <c r="E87" i="5"/>
  <c r="V88" i="5"/>
  <c r="E88" i="5"/>
  <c r="V89" i="5"/>
  <c r="E89" i="5"/>
  <c r="V90" i="5"/>
  <c r="E90" i="5"/>
  <c r="V91" i="5"/>
  <c r="E91" i="5"/>
  <c r="V92" i="5"/>
  <c r="E92" i="5"/>
  <c r="V93" i="5"/>
  <c r="E93" i="5"/>
  <c r="X93" i="5" s="1"/>
  <c r="V94" i="5"/>
  <c r="E94" i="5"/>
  <c r="V95" i="5"/>
  <c r="E95" i="5"/>
  <c r="V96" i="5"/>
  <c r="E96" i="5"/>
  <c r="V97" i="5"/>
  <c r="E97" i="5"/>
  <c r="X97" i="5" s="1"/>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X113" i="5" s="1"/>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X129" i="5" s="1"/>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X157" i="5" s="1"/>
  <c r="V158" i="5"/>
  <c r="E158" i="5"/>
  <c r="V159" i="5"/>
  <c r="E159" i="5"/>
  <c r="V160" i="5"/>
  <c r="E160" i="5"/>
  <c r="V161" i="5"/>
  <c r="E161" i="5"/>
  <c r="V162" i="5"/>
  <c r="E162" i="5"/>
  <c r="V163" i="5"/>
  <c r="E163" i="5"/>
  <c r="V164" i="5"/>
  <c r="E164" i="5"/>
  <c r="V165" i="5"/>
  <c r="E165" i="5"/>
  <c r="V166" i="5"/>
  <c r="E166" i="5"/>
  <c r="V167" i="5"/>
  <c r="E167" i="5"/>
  <c r="V168" i="5"/>
  <c r="E168" i="5"/>
  <c r="V169" i="5"/>
  <c r="E169" i="5"/>
  <c r="X169" i="5" s="1"/>
  <c r="V170" i="5"/>
  <c r="E170" i="5"/>
  <c r="V171" i="5"/>
  <c r="E171" i="5"/>
  <c r="V172" i="5"/>
  <c r="E172" i="5"/>
  <c r="V173" i="5"/>
  <c r="E173" i="5"/>
  <c r="X173" i="5" s="1"/>
  <c r="V174" i="5"/>
  <c r="E174" i="5"/>
  <c r="V175" i="5"/>
  <c r="E175" i="5"/>
  <c r="V176" i="5"/>
  <c r="E176" i="5"/>
  <c r="V177" i="5"/>
  <c r="E177" i="5"/>
  <c r="X177" i="5" s="1"/>
  <c r="V178" i="5"/>
  <c r="E178" i="5"/>
  <c r="V179" i="5"/>
  <c r="E179" i="5"/>
  <c r="V180" i="5"/>
  <c r="E180" i="5"/>
  <c r="V181" i="5"/>
  <c r="E181" i="5"/>
  <c r="V182" i="5"/>
  <c r="E182" i="5"/>
  <c r="V183" i="5"/>
  <c r="E183" i="5"/>
  <c r="V184" i="5"/>
  <c r="E184" i="5"/>
  <c r="V185" i="5"/>
  <c r="E185" i="5"/>
  <c r="X185" i="5" s="1"/>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X209" i="5" s="1"/>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X237" i="5" s="1"/>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X269" i="5" s="1"/>
  <c r="V270" i="5"/>
  <c r="E270" i="5"/>
  <c r="V271" i="5"/>
  <c r="E271" i="5"/>
  <c r="V272" i="5"/>
  <c r="E272" i="5"/>
  <c r="V273" i="5"/>
  <c r="E273" i="5"/>
  <c r="X273" i="5" s="1"/>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X337" i="5" s="1"/>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X361" i="5" s="1"/>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X377" i="5" s="1"/>
  <c r="V378" i="5"/>
  <c r="E378" i="5"/>
  <c r="V379" i="5"/>
  <c r="E379" i="5"/>
  <c r="V380" i="5"/>
  <c r="E380" i="5"/>
  <c r="V381" i="5"/>
  <c r="E381" i="5"/>
  <c r="X381" i="5" s="1"/>
  <c r="V382" i="5"/>
  <c r="E382" i="5"/>
  <c r="V383" i="5"/>
  <c r="E383" i="5"/>
  <c r="V384" i="5"/>
  <c r="E384" i="5"/>
  <c r="V385" i="5"/>
  <c r="E385" i="5"/>
  <c r="X385" i="5" s="1"/>
  <c r="V386" i="5"/>
  <c r="E386" i="5"/>
  <c r="V387" i="5"/>
  <c r="E387" i="5"/>
  <c r="V388" i="5"/>
  <c r="E388" i="5"/>
  <c r="V389" i="5"/>
  <c r="E389" i="5"/>
  <c r="V390" i="5"/>
  <c r="E390" i="5"/>
  <c r="V391" i="5"/>
  <c r="E391" i="5"/>
  <c r="V392" i="5"/>
  <c r="E392" i="5"/>
  <c r="V393" i="5"/>
  <c r="E393" i="5"/>
  <c r="X393" i="5" s="1"/>
  <c r="V394" i="5"/>
  <c r="E394" i="5"/>
  <c r="V395" i="5"/>
  <c r="E395" i="5"/>
  <c r="V396" i="5"/>
  <c r="E396" i="5"/>
  <c r="V397" i="5"/>
  <c r="E397" i="5"/>
  <c r="X397" i="5" s="1"/>
  <c r="V398" i="5"/>
  <c r="E398" i="5"/>
  <c r="V399" i="5"/>
  <c r="E399" i="5"/>
  <c r="V400" i="5"/>
  <c r="E400" i="5"/>
  <c r="V401" i="5"/>
  <c r="E401" i="5"/>
  <c r="V402" i="5"/>
  <c r="E402" i="5"/>
  <c r="V403" i="5"/>
  <c r="E403" i="5"/>
  <c r="V404" i="5"/>
  <c r="E404" i="5"/>
  <c r="V405" i="5"/>
  <c r="E405" i="5"/>
  <c r="X405" i="5" s="1"/>
  <c r="V406" i="5"/>
  <c r="E406" i="5"/>
  <c r="V407" i="5"/>
  <c r="E407" i="5"/>
  <c r="V408" i="5"/>
  <c r="E408" i="5"/>
  <c r="V409" i="5"/>
  <c r="E409" i="5"/>
  <c r="X409" i="5" s="1"/>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X437" i="5" s="1"/>
  <c r="V438" i="5"/>
  <c r="E438" i="5"/>
  <c r="V439" i="5"/>
  <c r="E439" i="5"/>
  <c r="V440" i="5"/>
  <c r="E440" i="5"/>
  <c r="V441" i="5"/>
  <c r="E441" i="5"/>
  <c r="X441" i="5" s="1"/>
  <c r="V442" i="5"/>
  <c r="E442" i="5"/>
  <c r="V443" i="5"/>
  <c r="E443" i="5"/>
  <c r="V444" i="5"/>
  <c r="E444" i="5"/>
  <c r="V445" i="5"/>
  <c r="E445" i="5"/>
  <c r="V446" i="5"/>
  <c r="E446" i="5"/>
  <c r="V447" i="5"/>
  <c r="E447" i="5"/>
  <c r="V448" i="5"/>
  <c r="E448" i="5"/>
  <c r="V449" i="5"/>
  <c r="E449" i="5"/>
  <c r="X449" i="5" s="1"/>
  <c r="V450" i="5"/>
  <c r="E450" i="5"/>
  <c r="V451" i="5"/>
  <c r="E451" i="5"/>
  <c r="V452" i="5"/>
  <c r="E452" i="5"/>
  <c r="V453" i="5"/>
  <c r="E453" i="5"/>
  <c r="V454" i="5"/>
  <c r="E454" i="5"/>
  <c r="V455" i="5"/>
  <c r="E455" i="5"/>
  <c r="V456" i="5"/>
  <c r="E456" i="5"/>
  <c r="V457" i="5"/>
  <c r="E457" i="5"/>
  <c r="V458" i="5"/>
  <c r="E458" i="5"/>
  <c r="V459" i="5"/>
  <c r="E459" i="5"/>
  <c r="V460" i="5"/>
  <c r="E460" i="5"/>
  <c r="V461" i="5"/>
  <c r="E461" i="5"/>
  <c r="X461" i="5" s="1"/>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X681" i="5" s="1"/>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X697" i="5" s="1"/>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X729" i="5" s="1"/>
  <c r="V730" i="5"/>
  <c r="E730" i="5"/>
  <c r="V731" i="5"/>
  <c r="E731" i="5"/>
  <c r="V732" i="5"/>
  <c r="E732" i="5"/>
  <c r="V733" i="5"/>
  <c r="E733" i="5"/>
  <c r="V734" i="5"/>
  <c r="E734" i="5"/>
  <c r="V735" i="5"/>
  <c r="E735" i="5"/>
  <c r="V736" i="5"/>
  <c r="E736" i="5"/>
  <c r="V737" i="5"/>
  <c r="E737" i="5"/>
  <c r="X737" i="5" s="1"/>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X761" i="5" s="1"/>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X785" i="5" s="1"/>
  <c r="V786" i="5"/>
  <c r="E786" i="5"/>
  <c r="V787" i="5"/>
  <c r="E787" i="5"/>
  <c r="V788" i="5"/>
  <c r="E788" i="5"/>
  <c r="V789" i="5"/>
  <c r="E789" i="5"/>
  <c r="X789" i="5" s="1"/>
  <c r="V790" i="5"/>
  <c r="E790" i="5"/>
  <c r="V791" i="5"/>
  <c r="E791" i="5"/>
  <c r="V792" i="5"/>
  <c r="E792" i="5"/>
  <c r="V793" i="5"/>
  <c r="E793" i="5"/>
  <c r="V794" i="5"/>
  <c r="E794" i="5"/>
  <c r="V795" i="5"/>
  <c r="E795" i="5"/>
  <c r="V796" i="5"/>
  <c r="E796" i="5"/>
  <c r="V797" i="5"/>
  <c r="E797" i="5"/>
  <c r="X797" i="5" s="1"/>
  <c r="V798" i="5"/>
  <c r="E798" i="5"/>
  <c r="V799" i="5"/>
  <c r="E799" i="5"/>
  <c r="V800" i="5"/>
  <c r="E800" i="5"/>
  <c r="V801" i="5"/>
  <c r="E801" i="5"/>
  <c r="V802" i="5"/>
  <c r="E802" i="5"/>
  <c r="V803" i="5"/>
  <c r="E803" i="5"/>
  <c r="V804" i="5"/>
  <c r="E804" i="5"/>
  <c r="V805" i="5"/>
  <c r="E805" i="5"/>
  <c r="V806" i="5"/>
  <c r="E806" i="5"/>
  <c r="V807" i="5"/>
  <c r="E807" i="5"/>
  <c r="V808" i="5"/>
  <c r="E808" i="5"/>
  <c r="V809" i="5"/>
  <c r="E809" i="5"/>
  <c r="X809" i="5" s="1"/>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X825" i="5" s="1"/>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X861" i="5" s="1"/>
  <c r="V862" i="5"/>
  <c r="E862" i="5"/>
  <c r="V863" i="5"/>
  <c r="E863" i="5"/>
  <c r="V864" i="5"/>
  <c r="E864" i="5"/>
  <c r="V865" i="5"/>
  <c r="E865" i="5"/>
  <c r="X865" i="5" s="1"/>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X881" i="5" s="1"/>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X901" i="5" s="1"/>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X917" i="5" s="1"/>
  <c r="V918" i="5"/>
  <c r="E918" i="5"/>
  <c r="V919" i="5"/>
  <c r="E919" i="5"/>
  <c r="V920" i="5"/>
  <c r="E920" i="5"/>
  <c r="V921" i="5"/>
  <c r="E921" i="5"/>
  <c r="V922" i="5"/>
  <c r="E922" i="5"/>
  <c r="V923" i="5"/>
  <c r="E923" i="5"/>
  <c r="V924" i="5"/>
  <c r="E924" i="5"/>
  <c r="V925" i="5"/>
  <c r="E925" i="5"/>
  <c r="V926" i="5"/>
  <c r="E926" i="5"/>
  <c r="V927" i="5"/>
  <c r="E927" i="5"/>
  <c r="V928" i="5"/>
  <c r="E928" i="5"/>
  <c r="V929" i="5"/>
  <c r="E929" i="5"/>
  <c r="X929" i="5" s="1"/>
  <c r="V930" i="5"/>
  <c r="E930" i="5"/>
  <c r="V931" i="5"/>
  <c r="E931" i="5"/>
  <c r="V932" i="5"/>
  <c r="E932" i="5"/>
  <c r="V933" i="5"/>
  <c r="E933" i="5"/>
  <c r="V934" i="5"/>
  <c r="E934" i="5"/>
  <c r="V935" i="5"/>
  <c r="E935" i="5"/>
  <c r="V936" i="5"/>
  <c r="E936" i="5"/>
  <c r="V937" i="5"/>
  <c r="E937" i="5"/>
  <c r="X937" i="5" s="1"/>
  <c r="V938" i="5"/>
  <c r="E938" i="5"/>
  <c r="V939" i="5"/>
  <c r="E939" i="5"/>
  <c r="V940" i="5"/>
  <c r="E940" i="5"/>
  <c r="V941" i="5"/>
  <c r="E941" i="5"/>
  <c r="V942" i="5"/>
  <c r="E942" i="5"/>
  <c r="V943" i="5"/>
  <c r="E943" i="5"/>
  <c r="V944" i="5"/>
  <c r="E944" i="5"/>
  <c r="V945" i="5"/>
  <c r="E945" i="5"/>
  <c r="V946" i="5"/>
  <c r="E946" i="5"/>
  <c r="V947" i="5"/>
  <c r="E947" i="5"/>
  <c r="V948" i="5"/>
  <c r="E948" i="5"/>
  <c r="V949" i="5"/>
  <c r="E949" i="5"/>
  <c r="X949" i="5" s="1"/>
  <c r="V950" i="5"/>
  <c r="E950" i="5"/>
  <c r="V951" i="5"/>
  <c r="E951" i="5"/>
  <c r="V952" i="5"/>
  <c r="E952" i="5"/>
  <c r="V953" i="5"/>
  <c r="E953" i="5"/>
  <c r="X953" i="5" s="1"/>
  <c r="V954" i="5"/>
  <c r="E954" i="5"/>
  <c r="V955" i="5"/>
  <c r="E955" i="5"/>
  <c r="V956" i="5"/>
  <c r="E956" i="5"/>
  <c r="V957" i="5"/>
  <c r="E957" i="5"/>
  <c r="X957" i="5" s="1"/>
  <c r="V958" i="5"/>
  <c r="E958" i="5"/>
  <c r="V959" i="5"/>
  <c r="E959" i="5"/>
  <c r="V960" i="5"/>
  <c r="E960" i="5"/>
  <c r="V961" i="5"/>
  <c r="E961" i="5"/>
  <c r="V962" i="5"/>
  <c r="E962" i="5"/>
  <c r="V963" i="5"/>
  <c r="E963" i="5"/>
  <c r="V964" i="5"/>
  <c r="E964" i="5"/>
  <c r="V965" i="5"/>
  <c r="E965" i="5"/>
  <c r="X965" i="5" s="1"/>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X981" i="5" s="1"/>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X997" i="5" s="1"/>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X1009" i="5" s="1"/>
  <c r="V1010" i="5"/>
  <c r="E1010" i="5"/>
  <c r="V1011" i="5"/>
  <c r="E1011" i="5"/>
  <c r="V1012" i="5"/>
  <c r="E1012" i="5"/>
  <c r="V1013" i="5"/>
  <c r="E1013" i="5"/>
  <c r="X1013" i="5" s="1"/>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X1029" i="5" s="1"/>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X1041" i="5" s="1"/>
  <c r="V1042" i="5"/>
  <c r="E1042" i="5"/>
  <c r="V1043" i="5"/>
  <c r="E1043" i="5"/>
  <c r="V1044" i="5"/>
  <c r="E1044" i="5"/>
  <c r="V1045" i="5"/>
  <c r="E1045" i="5"/>
  <c r="X1045" i="5" s="1"/>
  <c r="V1046" i="5"/>
  <c r="E1046" i="5"/>
  <c r="V1047" i="5"/>
  <c r="E1047" i="5"/>
  <c r="V1048" i="5"/>
  <c r="E1048" i="5"/>
  <c r="V1049" i="5"/>
  <c r="E1049" i="5"/>
  <c r="V1050" i="5"/>
  <c r="E1050" i="5"/>
  <c r="V1051" i="5"/>
  <c r="E1051" i="5"/>
  <c r="V1052" i="5"/>
  <c r="E1052" i="5"/>
  <c r="V1053" i="5"/>
  <c r="E1053" i="5"/>
  <c r="X1053" i="5" s="1"/>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X1125" i="5" s="1"/>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X1149" i="5" s="1"/>
  <c r="V1150" i="5"/>
  <c r="E1150" i="5"/>
  <c r="V1151" i="5"/>
  <c r="E1151" i="5"/>
  <c r="V1152" i="5"/>
  <c r="E1152" i="5"/>
  <c r="V1153" i="5"/>
  <c r="E1153" i="5"/>
  <c r="V1154" i="5"/>
  <c r="E1154" i="5"/>
  <c r="V1155" i="5"/>
  <c r="E1155" i="5"/>
  <c r="V1156" i="5"/>
  <c r="E1156" i="5"/>
  <c r="V1157" i="5"/>
  <c r="E1157" i="5"/>
  <c r="X1157" i="5" s="1"/>
  <c r="V1158" i="5"/>
  <c r="E1158" i="5"/>
  <c r="V1159" i="5"/>
  <c r="E1159" i="5"/>
  <c r="V1160" i="5"/>
  <c r="E1160" i="5"/>
  <c r="V1161" i="5"/>
  <c r="E1161" i="5"/>
  <c r="X1161" i="5" s="1"/>
  <c r="V1162" i="5"/>
  <c r="E1162" i="5"/>
  <c r="V1163" i="5"/>
  <c r="E1163" i="5"/>
  <c r="V1164" i="5"/>
  <c r="E1164" i="5"/>
  <c r="V1165" i="5"/>
  <c r="E1165" i="5"/>
  <c r="V1166" i="5"/>
  <c r="E1166" i="5"/>
  <c r="V1167" i="5"/>
  <c r="E1167" i="5"/>
  <c r="V1168" i="5"/>
  <c r="E1168" i="5"/>
  <c r="V1169" i="5"/>
  <c r="E1169" i="5"/>
  <c r="X1169" i="5" s="1"/>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X1185" i="5" s="1"/>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X1197" i="5" s="1"/>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X1209" i="5" s="1"/>
  <c r="V1210" i="5"/>
  <c r="E1210" i="5"/>
  <c r="V1211" i="5"/>
  <c r="E1211" i="5"/>
  <c r="V1212" i="5"/>
  <c r="E1212" i="5"/>
  <c r="V1213" i="5"/>
  <c r="E1213" i="5"/>
  <c r="X1213" i="5" s="1"/>
  <c r="V1214" i="5"/>
  <c r="E1214" i="5"/>
  <c r="V1215" i="5"/>
  <c r="E1215" i="5"/>
  <c r="V1216" i="5"/>
  <c r="E1216" i="5"/>
  <c r="V1217" i="5"/>
  <c r="E1217" i="5"/>
  <c r="V1218" i="5"/>
  <c r="E1218" i="5"/>
  <c r="V1219" i="5"/>
  <c r="E1219" i="5"/>
  <c r="V1220" i="5"/>
  <c r="E1220" i="5"/>
  <c r="V1221" i="5"/>
  <c r="E1221" i="5"/>
  <c r="X1221" i="5" s="1"/>
  <c r="V1222" i="5"/>
  <c r="E1222" i="5"/>
  <c r="V1223" i="5"/>
  <c r="E1223" i="5"/>
  <c r="V1224" i="5"/>
  <c r="E1224" i="5"/>
  <c r="V1225" i="5"/>
  <c r="E1225" i="5"/>
  <c r="X1225" i="5" s="1"/>
  <c r="V1226" i="5"/>
  <c r="E1226" i="5"/>
  <c r="V1227" i="5"/>
  <c r="E1227" i="5"/>
  <c r="V1228" i="5"/>
  <c r="E1228" i="5"/>
  <c r="V1229" i="5"/>
  <c r="E1229" i="5"/>
  <c r="X1229" i="5" s="1"/>
  <c r="V1230" i="5"/>
  <c r="E1230" i="5"/>
  <c r="V1231" i="5"/>
  <c r="E1231" i="5"/>
  <c r="V1232" i="5"/>
  <c r="E1232" i="5"/>
  <c r="V1233" i="5"/>
  <c r="E1233" i="5"/>
  <c r="X1233" i="5" s="1"/>
  <c r="V1234" i="5"/>
  <c r="E1234" i="5"/>
  <c r="V1235" i="5"/>
  <c r="E1235" i="5"/>
  <c r="V1236" i="5"/>
  <c r="E1236" i="5"/>
  <c r="V1237" i="5"/>
  <c r="E1237" i="5"/>
  <c r="X1237" i="5" s="1"/>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X1249" i="5" s="1"/>
  <c r="V1250" i="5"/>
  <c r="E1250" i="5"/>
  <c r="V1251" i="5"/>
  <c r="E1251" i="5"/>
  <c r="V1252" i="5"/>
  <c r="E1252" i="5"/>
  <c r="V1253" i="5"/>
  <c r="E1253" i="5"/>
  <c r="V1254" i="5"/>
  <c r="E1254" i="5"/>
  <c r="V1255" i="5"/>
  <c r="E1255" i="5"/>
  <c r="V1256" i="5"/>
  <c r="E1256" i="5"/>
  <c r="V1257" i="5"/>
  <c r="E1257" i="5"/>
  <c r="X1257" i="5" s="1"/>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X1273" i="5" s="1"/>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X1293" i="5" s="1"/>
  <c r="V1294" i="5"/>
  <c r="E1294" i="5"/>
  <c r="V1295" i="5"/>
  <c r="E1295" i="5"/>
  <c r="V1296" i="5"/>
  <c r="E1296" i="5"/>
  <c r="V1297" i="5"/>
  <c r="E1297" i="5"/>
  <c r="V1298" i="5"/>
  <c r="E1298" i="5"/>
  <c r="V1299" i="5"/>
  <c r="E1299" i="5"/>
  <c r="V1300" i="5"/>
  <c r="E1300" i="5"/>
  <c r="V1301" i="5"/>
  <c r="E1301" i="5"/>
  <c r="X1301" i="5" s="1"/>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X1321" i="5" s="1"/>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X1333" i="5" s="1"/>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X1365" i="5" s="1"/>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X1377" i="5" s="1"/>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X1393" i="5" s="1"/>
  <c r="V1394" i="5"/>
  <c r="E1394" i="5"/>
  <c r="V1395" i="5"/>
  <c r="E1395" i="5"/>
  <c r="V1396" i="5"/>
  <c r="E1396" i="5"/>
  <c r="V1397" i="5"/>
  <c r="E1397" i="5"/>
  <c r="X1397" i="5" s="1"/>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X1465" i="5" s="1"/>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X1493" i="5" s="1"/>
  <c r="V1494" i="5"/>
  <c r="E1494" i="5"/>
  <c r="V1495" i="5"/>
  <c r="E1495" i="5"/>
  <c r="V1496" i="5"/>
  <c r="E1496" i="5"/>
  <c r="V1497" i="5"/>
  <c r="E1497" i="5"/>
  <c r="X1497" i="5" s="1"/>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X1525" i="5" s="1"/>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X1541" i="5" s="1"/>
  <c r="V1542" i="5"/>
  <c r="E1542" i="5"/>
  <c r="V1543" i="5"/>
  <c r="E1543" i="5"/>
  <c r="V1544" i="5"/>
  <c r="E1544" i="5"/>
  <c r="V1545" i="5"/>
  <c r="E1545" i="5"/>
  <c r="V1546" i="5"/>
  <c r="E1546" i="5"/>
  <c r="V1547" i="5"/>
  <c r="E1547" i="5"/>
  <c r="V1548" i="5"/>
  <c r="E1548" i="5"/>
  <c r="V1549" i="5"/>
  <c r="E1549" i="5"/>
  <c r="X1549" i="5" s="1"/>
  <c r="V1550" i="5"/>
  <c r="E1550" i="5"/>
  <c r="V1551" i="5"/>
  <c r="E1551" i="5"/>
  <c r="V1552" i="5"/>
  <c r="E1552" i="5"/>
  <c r="V1553" i="5"/>
  <c r="E1553" i="5"/>
  <c r="V1554" i="5"/>
  <c r="E1554" i="5"/>
  <c r="V1555" i="5"/>
  <c r="E1555" i="5"/>
  <c r="V1556" i="5"/>
  <c r="E1556" i="5"/>
  <c r="V1557" i="5"/>
  <c r="E1557" i="5"/>
  <c r="X1557" i="5" s="1"/>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X1569" i="5" s="1"/>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X1581" i="5" s="1"/>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X1597" i="5" s="1"/>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X1613" i="5" s="1"/>
  <c r="V1614" i="5"/>
  <c r="E1614" i="5"/>
  <c r="V1615" i="5"/>
  <c r="E1615" i="5"/>
  <c r="V1616" i="5"/>
  <c r="E1616" i="5"/>
  <c r="V1617" i="5"/>
  <c r="E1617" i="5"/>
  <c r="V1618" i="5"/>
  <c r="E1618" i="5"/>
  <c r="V1619" i="5"/>
  <c r="E1619" i="5"/>
  <c r="V1620" i="5"/>
  <c r="E1620" i="5"/>
  <c r="V1621" i="5"/>
  <c r="E1621" i="5"/>
  <c r="X1621" i="5" s="1"/>
  <c r="V1622" i="5"/>
  <c r="E1622" i="5"/>
  <c r="V1623" i="5"/>
  <c r="E1623" i="5"/>
  <c r="V1624" i="5"/>
  <c r="E1624" i="5"/>
  <c r="V1625" i="5"/>
  <c r="E1625" i="5"/>
  <c r="X1625" i="5" s="1"/>
  <c r="V1626" i="5"/>
  <c r="E1626" i="5"/>
  <c r="V1627" i="5"/>
  <c r="E1627" i="5"/>
  <c r="V1628" i="5"/>
  <c r="E1628" i="5"/>
  <c r="V1629" i="5"/>
  <c r="E1629" i="5"/>
  <c r="X1629" i="5" s="1"/>
  <c r="V1630" i="5"/>
  <c r="E1630" i="5"/>
  <c r="V1631" i="5"/>
  <c r="E1631" i="5"/>
  <c r="V1632" i="5"/>
  <c r="E1632" i="5"/>
  <c r="V1633" i="5"/>
  <c r="E1633" i="5"/>
  <c r="V1634" i="5"/>
  <c r="E1634" i="5"/>
  <c r="V1635" i="5"/>
  <c r="E1635" i="5"/>
  <c r="V1636" i="5"/>
  <c r="E1636" i="5"/>
  <c r="V1637" i="5"/>
  <c r="E1637" i="5"/>
  <c r="X1637" i="5" s="1"/>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X1649" i="5" s="1"/>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X1665" i="5" s="1"/>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X1677" i="5" s="1"/>
  <c r="V1678" i="5"/>
  <c r="E1678" i="5"/>
  <c r="V1679" i="5"/>
  <c r="E1679" i="5"/>
  <c r="V1680" i="5"/>
  <c r="E1680" i="5"/>
  <c r="V1681" i="5"/>
  <c r="E1681" i="5"/>
  <c r="V1682" i="5"/>
  <c r="E1682" i="5"/>
  <c r="V1683" i="5"/>
  <c r="E1683" i="5"/>
  <c r="V1684" i="5"/>
  <c r="E1684" i="5"/>
  <c r="V1685" i="5"/>
  <c r="E1685" i="5"/>
  <c r="X1685" i="5" s="1"/>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X1705" i="5" s="1"/>
  <c r="V1706" i="5"/>
  <c r="E1706" i="5"/>
  <c r="V1707" i="5"/>
  <c r="E1707" i="5"/>
  <c r="V1708" i="5"/>
  <c r="E1708" i="5"/>
  <c r="V1709" i="5"/>
  <c r="E1709" i="5"/>
  <c r="X1709" i="5" s="1"/>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X1721" i="5" s="1"/>
  <c r="V1722" i="5"/>
  <c r="E1722" i="5"/>
  <c r="V1723" i="5"/>
  <c r="E1723" i="5"/>
  <c r="V1724" i="5"/>
  <c r="E1724" i="5"/>
  <c r="V1725" i="5"/>
  <c r="E1725" i="5"/>
  <c r="V1726" i="5"/>
  <c r="E1726" i="5"/>
  <c r="V1727" i="5"/>
  <c r="E1727" i="5"/>
  <c r="V1728" i="5"/>
  <c r="E1728" i="5"/>
  <c r="V1729" i="5"/>
  <c r="E1729" i="5"/>
  <c r="X1729" i="5" s="1"/>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X1753" i="5" s="1"/>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X1765" i="5" s="1"/>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X1777" i="5" s="1"/>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X1793" i="5" s="1"/>
  <c r="V1794" i="5"/>
  <c r="E1794" i="5"/>
  <c r="V1795" i="5"/>
  <c r="E1795" i="5"/>
  <c r="V1796" i="5"/>
  <c r="E1796" i="5"/>
  <c r="V1797" i="5"/>
  <c r="E1797" i="5"/>
  <c r="X1797" i="5" s="1"/>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X1873" i="5" s="1"/>
  <c r="V1874" i="5"/>
  <c r="E1874" i="5"/>
  <c r="V1875" i="5"/>
  <c r="E1875" i="5"/>
  <c r="V1876" i="5"/>
  <c r="E1876" i="5"/>
  <c r="V1877" i="5"/>
  <c r="E1877" i="5"/>
  <c r="X1877" i="5" s="1"/>
  <c r="V1878" i="5"/>
  <c r="E1878" i="5"/>
  <c r="V1879" i="5"/>
  <c r="E1879" i="5"/>
  <c r="V1880" i="5"/>
  <c r="E1880" i="5"/>
  <c r="V1881" i="5"/>
  <c r="E1881" i="5"/>
  <c r="X1881" i="5" s="1"/>
  <c r="V1882" i="5"/>
  <c r="E1882" i="5"/>
  <c r="V1883" i="5"/>
  <c r="E1883" i="5"/>
  <c r="V1884" i="5"/>
  <c r="E1884" i="5"/>
  <c r="V1885" i="5"/>
  <c r="E1885" i="5"/>
  <c r="X1885" i="5" s="1"/>
  <c r="V1886" i="5"/>
  <c r="E1886" i="5"/>
  <c r="V1887" i="5"/>
  <c r="E1887" i="5"/>
  <c r="V1888" i="5"/>
  <c r="E1888" i="5"/>
  <c r="V1889" i="5"/>
  <c r="E1889" i="5"/>
  <c r="V1890" i="5"/>
  <c r="E1890" i="5"/>
  <c r="V1891" i="5"/>
  <c r="E1891" i="5"/>
  <c r="V1892" i="5"/>
  <c r="E1892" i="5"/>
  <c r="V1893" i="5"/>
  <c r="E1893" i="5"/>
  <c r="X1893" i="5" s="1"/>
  <c r="V1894" i="5"/>
  <c r="E1894" i="5"/>
  <c r="V1895" i="5"/>
  <c r="E1895" i="5"/>
  <c r="V1896" i="5"/>
  <c r="E1896" i="5"/>
  <c r="V1897" i="5"/>
  <c r="E1897" i="5"/>
  <c r="V1898" i="5"/>
  <c r="E1898" i="5"/>
  <c r="V1899" i="5"/>
  <c r="E1899" i="5"/>
  <c r="V1900" i="5"/>
  <c r="E1900" i="5"/>
  <c r="V1901" i="5"/>
  <c r="E1901" i="5"/>
  <c r="X1901" i="5" s="1"/>
  <c r="V1902" i="5"/>
  <c r="E1902" i="5"/>
  <c r="V1903" i="5"/>
  <c r="E1903" i="5"/>
  <c r="V1904" i="5"/>
  <c r="E1904" i="5"/>
  <c r="V1905" i="5"/>
  <c r="E1905" i="5"/>
  <c r="X1905" i="5" s="1"/>
  <c r="V1906" i="5"/>
  <c r="E1906" i="5"/>
  <c r="V1907" i="5"/>
  <c r="E1907" i="5"/>
  <c r="V1908" i="5"/>
  <c r="E1908" i="5"/>
  <c r="V1909" i="5"/>
  <c r="E1909" i="5"/>
  <c r="X1909" i="5" s="1"/>
  <c r="V1910" i="5"/>
  <c r="E1910" i="5"/>
  <c r="V1911" i="5"/>
  <c r="E1911" i="5"/>
  <c r="V1912" i="5"/>
  <c r="E1912" i="5"/>
  <c r="V1913" i="5"/>
  <c r="E1913" i="5"/>
  <c r="V1914" i="5"/>
  <c r="E1914" i="5"/>
  <c r="V1915" i="5"/>
  <c r="E1915" i="5"/>
  <c r="V1916" i="5"/>
  <c r="E1916" i="5"/>
  <c r="V1917" i="5"/>
  <c r="E1917" i="5"/>
  <c r="X1917" i="5" s="1"/>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X1929" i="5" s="1"/>
  <c r="V1930" i="5"/>
  <c r="E1930" i="5"/>
  <c r="V1931" i="5"/>
  <c r="E1931" i="5"/>
  <c r="V1932" i="5"/>
  <c r="E1932" i="5"/>
  <c r="V1933" i="5"/>
  <c r="E1933" i="5"/>
  <c r="X1933" i="5" s="1"/>
  <c r="V1934" i="5"/>
  <c r="E1934" i="5"/>
  <c r="V1935" i="5"/>
  <c r="E1935" i="5"/>
  <c r="V1936" i="5"/>
  <c r="E1936" i="5"/>
  <c r="V1937" i="5"/>
  <c r="E1937" i="5"/>
  <c r="X1937" i="5" s="1"/>
  <c r="V1938" i="5"/>
  <c r="E1938" i="5"/>
  <c r="V1939" i="5"/>
  <c r="E1939" i="5"/>
  <c r="V1940" i="5"/>
  <c r="E1940" i="5"/>
  <c r="V1941" i="5"/>
  <c r="E1941" i="5"/>
  <c r="V1942" i="5"/>
  <c r="E1942" i="5"/>
  <c r="V1943" i="5"/>
  <c r="E1943" i="5"/>
  <c r="V1944" i="5"/>
  <c r="E1944" i="5"/>
  <c r="V1945" i="5"/>
  <c r="E1945" i="5"/>
  <c r="X1945" i="5" s="1"/>
  <c r="V1946" i="5"/>
  <c r="E1946" i="5"/>
  <c r="V1947" i="5"/>
  <c r="E1947" i="5"/>
  <c r="V1948" i="5"/>
  <c r="E1948" i="5"/>
  <c r="V1949" i="5"/>
  <c r="E1949" i="5"/>
  <c r="V1950" i="5"/>
  <c r="E1950" i="5"/>
  <c r="V1951" i="5"/>
  <c r="E1951" i="5"/>
  <c r="V1952" i="5"/>
  <c r="E1952" i="5"/>
  <c r="V1953" i="5"/>
  <c r="E1953" i="5"/>
  <c r="X1953" i="5" s="1"/>
  <c r="V1954" i="5"/>
  <c r="E1954" i="5"/>
  <c r="V1955" i="5"/>
  <c r="E1955" i="5"/>
  <c r="V1956" i="5"/>
  <c r="E1956" i="5"/>
  <c r="V1957" i="5"/>
  <c r="E1957" i="5"/>
  <c r="X1957" i="5" s="1"/>
  <c r="V1958" i="5"/>
  <c r="E1958" i="5"/>
  <c r="V1959" i="5"/>
  <c r="E1959" i="5"/>
  <c r="V1960" i="5"/>
  <c r="E1960" i="5"/>
  <c r="V1961" i="5"/>
  <c r="E1961" i="5"/>
  <c r="X1961" i="5" s="1"/>
  <c r="V1962" i="5"/>
  <c r="E1962" i="5"/>
  <c r="V1963" i="5"/>
  <c r="E1963" i="5"/>
  <c r="V1964" i="5"/>
  <c r="E1964" i="5"/>
  <c r="V1965" i="5"/>
  <c r="E1965" i="5"/>
  <c r="X1965" i="5" s="1"/>
  <c r="V1966" i="5"/>
  <c r="E1966" i="5"/>
  <c r="V1967" i="5"/>
  <c r="E1967" i="5"/>
  <c r="V1968" i="5"/>
  <c r="E1968" i="5"/>
  <c r="V1969" i="5"/>
  <c r="E1969" i="5"/>
  <c r="X1969" i="5" s="1"/>
  <c r="V1970" i="5"/>
  <c r="E1970" i="5"/>
  <c r="V1971" i="5"/>
  <c r="E1971" i="5"/>
  <c r="V1972" i="5"/>
  <c r="E1972" i="5"/>
  <c r="V1973" i="5"/>
  <c r="E1973" i="5"/>
  <c r="V1974" i="5"/>
  <c r="E1974" i="5"/>
  <c r="V1975" i="5"/>
  <c r="E1975" i="5"/>
  <c r="V1976" i="5"/>
  <c r="E1976" i="5"/>
  <c r="V1977" i="5"/>
  <c r="E1977" i="5"/>
  <c r="X1977" i="5" s="1"/>
  <c r="V1978" i="5"/>
  <c r="E1978" i="5"/>
  <c r="V1979" i="5"/>
  <c r="E1979" i="5"/>
  <c r="V1980" i="5"/>
  <c r="E1980" i="5"/>
  <c r="V1981" i="5"/>
  <c r="E1981" i="5"/>
  <c r="V1982" i="5"/>
  <c r="E1982" i="5"/>
  <c r="V1983" i="5"/>
  <c r="E1983" i="5"/>
  <c r="V1984" i="5"/>
  <c r="E1984" i="5"/>
  <c r="V1985" i="5"/>
  <c r="E1985" i="5"/>
  <c r="X1985" i="5" s="1"/>
  <c r="V1986" i="5"/>
  <c r="E1986" i="5"/>
  <c r="V1987" i="5"/>
  <c r="E1987" i="5"/>
  <c r="V1988" i="5"/>
  <c r="E1988" i="5"/>
  <c r="V1989" i="5"/>
  <c r="E1989" i="5"/>
  <c r="X1989" i="5" s="1"/>
  <c r="V1990" i="5"/>
  <c r="E1990" i="5"/>
  <c r="V1991" i="5"/>
  <c r="E1991" i="5"/>
  <c r="V1992" i="5"/>
  <c r="E1992" i="5"/>
  <c r="V1993" i="5"/>
  <c r="E1993" i="5"/>
  <c r="X1993" i="5" s="1"/>
  <c r="V1994" i="5"/>
  <c r="E1994" i="5"/>
  <c r="V1995" i="5"/>
  <c r="E1995" i="5"/>
  <c r="V1996" i="5"/>
  <c r="E1996" i="5"/>
  <c r="V1997" i="5"/>
  <c r="E1997" i="5"/>
  <c r="X1997" i="5" s="1"/>
  <c r="V1998" i="5"/>
  <c r="E1998" i="5"/>
  <c r="V1999" i="5"/>
  <c r="E1999" i="5"/>
  <c r="V2000" i="5"/>
  <c r="E2000" i="5"/>
  <c r="V2001" i="5"/>
  <c r="E2001" i="5"/>
  <c r="X2001" i="5" s="1"/>
  <c r="V2002" i="5"/>
  <c r="E2002" i="5"/>
  <c r="V2003" i="5"/>
  <c r="E2003" i="5"/>
  <c r="V2004" i="5"/>
  <c r="E2004" i="5"/>
  <c r="V2005" i="5"/>
  <c r="E2005" i="5"/>
  <c r="X2005" i="5" s="1"/>
  <c r="V2006" i="5"/>
  <c r="E2006" i="5"/>
  <c r="V2007" i="5"/>
  <c r="E2007" i="5"/>
  <c r="V2008" i="5"/>
  <c r="E2008" i="5"/>
  <c r="V2009" i="5"/>
  <c r="E2009" i="5"/>
  <c r="X2009" i="5" s="1"/>
  <c r="V2010" i="5"/>
  <c r="E2010" i="5"/>
  <c r="V2011" i="5"/>
  <c r="E2011" i="5"/>
  <c r="V2012" i="5"/>
  <c r="E2012" i="5"/>
  <c r="V2013" i="5"/>
  <c r="E2013" i="5"/>
  <c r="X2013" i="5" s="1"/>
  <c r="V2014" i="5"/>
  <c r="E2014" i="5"/>
  <c r="V2015" i="5"/>
  <c r="E2015" i="5"/>
  <c r="V2016" i="5"/>
  <c r="E2016" i="5"/>
  <c r="V2017" i="5"/>
  <c r="E2017" i="5"/>
  <c r="V2018" i="5"/>
  <c r="E2018" i="5"/>
  <c r="V2019" i="5"/>
  <c r="E2019" i="5"/>
  <c r="V2020" i="5"/>
  <c r="E2020" i="5"/>
  <c r="V2021" i="5"/>
  <c r="E2021" i="5"/>
  <c r="X2021" i="5" s="1"/>
  <c r="V2022" i="5"/>
  <c r="E2022" i="5"/>
  <c r="V2023" i="5"/>
  <c r="E2023" i="5"/>
  <c r="V2024" i="5"/>
  <c r="E2024" i="5"/>
  <c r="V2025" i="5"/>
  <c r="E2025" i="5"/>
  <c r="X2025" i="5" s="1"/>
  <c r="V2026" i="5"/>
  <c r="E2026" i="5"/>
  <c r="V2027" i="5"/>
  <c r="E2027" i="5"/>
  <c r="V2028" i="5"/>
  <c r="E2028" i="5"/>
  <c r="V2029" i="5"/>
  <c r="E2029" i="5"/>
  <c r="V2030" i="5"/>
  <c r="E2030" i="5"/>
  <c r="V2031" i="5"/>
  <c r="E2031" i="5"/>
  <c r="V2032" i="5"/>
  <c r="E2032" i="5"/>
  <c r="V2033" i="5"/>
  <c r="E2033" i="5"/>
  <c r="X2033" i="5" s="1"/>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X2057" i="5" s="1"/>
  <c r="V2058" i="5"/>
  <c r="E2058" i="5"/>
  <c r="V2059" i="5"/>
  <c r="E2059" i="5"/>
  <c r="V2060" i="5"/>
  <c r="E2060" i="5"/>
  <c r="V2061" i="5"/>
  <c r="E2061" i="5"/>
  <c r="X2061" i="5" s="1"/>
  <c r="V2062" i="5"/>
  <c r="E2062" i="5"/>
  <c r="V2063" i="5"/>
  <c r="E2063" i="5"/>
  <c r="V2064" i="5"/>
  <c r="E2064" i="5"/>
  <c r="V2065" i="5"/>
  <c r="E2065" i="5"/>
  <c r="X2065" i="5" s="1"/>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X2085" i="5" s="1"/>
  <c r="V2086" i="5"/>
  <c r="E2086" i="5"/>
  <c r="V2087" i="5"/>
  <c r="E2087" i="5"/>
  <c r="V2088" i="5"/>
  <c r="E2088" i="5"/>
  <c r="V2089" i="5"/>
  <c r="E2089" i="5"/>
  <c r="V2090" i="5"/>
  <c r="E2090" i="5"/>
  <c r="V2091" i="5"/>
  <c r="E2091" i="5"/>
  <c r="V2092" i="5"/>
  <c r="E2092" i="5"/>
  <c r="V2093" i="5"/>
  <c r="E2093" i="5"/>
  <c r="X2093" i="5" s="1"/>
  <c r="V2094" i="5"/>
  <c r="E2094" i="5"/>
  <c r="V2095" i="5"/>
  <c r="E2095" i="5"/>
  <c r="V2096" i="5"/>
  <c r="E2096" i="5"/>
  <c r="V2097" i="5"/>
  <c r="E2097" i="5"/>
  <c r="V2098" i="5"/>
  <c r="E2098" i="5"/>
  <c r="V2099" i="5"/>
  <c r="E2099" i="5"/>
  <c r="V2100" i="5"/>
  <c r="E2100" i="5"/>
  <c r="V2101" i="5"/>
  <c r="E2101" i="5"/>
  <c r="X2101" i="5" s="1"/>
  <c r="V2102" i="5"/>
  <c r="E2102" i="5"/>
  <c r="V2103" i="5"/>
  <c r="E2103" i="5"/>
  <c r="V2104" i="5"/>
  <c r="E2104" i="5"/>
  <c r="V2105" i="5"/>
  <c r="E2105" i="5"/>
  <c r="X2105" i="5" s="1"/>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X2125" i="5" s="1"/>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X2149" i="5" s="1"/>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X2161" i="5" s="1"/>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X2177" i="5" s="1"/>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X2217" i="5" s="1"/>
  <c r="V2218" i="5"/>
  <c r="E2218" i="5"/>
  <c r="V2219" i="5"/>
  <c r="E2219" i="5"/>
  <c r="V2220" i="5"/>
  <c r="E2220" i="5"/>
  <c r="V2221" i="5"/>
  <c r="E2221" i="5"/>
  <c r="X2221" i="5" s="1"/>
  <c r="V2222" i="5"/>
  <c r="E2222" i="5"/>
  <c r="V2223" i="5"/>
  <c r="E2223" i="5"/>
  <c r="V2224" i="5"/>
  <c r="E2224" i="5"/>
  <c r="V2225" i="5"/>
  <c r="E2225" i="5"/>
  <c r="X2225" i="5" s="1"/>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X2241" i="5" s="1"/>
  <c r="V2242" i="5"/>
  <c r="E2242" i="5"/>
  <c r="V2243" i="5"/>
  <c r="E2243" i="5"/>
  <c r="V2244" i="5"/>
  <c r="E2244" i="5"/>
  <c r="V2245" i="5"/>
  <c r="E2245" i="5"/>
  <c r="X2245" i="5" s="1"/>
  <c r="V2246" i="5"/>
  <c r="E2246" i="5"/>
  <c r="V2247" i="5"/>
  <c r="E2247" i="5"/>
  <c r="V2248" i="5"/>
  <c r="E2248" i="5"/>
  <c r="V2249" i="5"/>
  <c r="E2249" i="5"/>
  <c r="X2249" i="5" s="1"/>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X2261" i="5" s="1"/>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X2273" i="5" s="1"/>
  <c r="V2274" i="5"/>
  <c r="E2274" i="5"/>
  <c r="V2275" i="5"/>
  <c r="E2275" i="5"/>
  <c r="V2276" i="5"/>
  <c r="E2276" i="5"/>
  <c r="V2277" i="5"/>
  <c r="E2277" i="5"/>
  <c r="X2277" i="5" s="1"/>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X2289" i="5" s="1"/>
  <c r="V2290" i="5"/>
  <c r="E2290" i="5"/>
  <c r="V2291" i="5"/>
  <c r="E2291" i="5"/>
  <c r="V2292" i="5"/>
  <c r="E2292" i="5"/>
  <c r="V2293" i="5"/>
  <c r="E2293" i="5"/>
  <c r="V2294" i="5"/>
  <c r="E2294" i="5"/>
  <c r="V2295" i="5"/>
  <c r="E2295" i="5"/>
  <c r="V2296" i="5"/>
  <c r="E2296" i="5"/>
  <c r="V2297" i="5"/>
  <c r="E2297" i="5"/>
  <c r="X2297" i="5" s="1"/>
  <c r="V2298" i="5"/>
  <c r="E2298" i="5"/>
  <c r="V2299" i="5"/>
  <c r="E2299" i="5"/>
  <c r="V2300" i="5"/>
  <c r="E2300" i="5"/>
  <c r="V2301" i="5"/>
  <c r="E2301" i="5"/>
  <c r="V2302" i="5"/>
  <c r="E2302" i="5"/>
  <c r="V2303" i="5"/>
  <c r="E2303" i="5"/>
  <c r="V2304" i="5"/>
  <c r="E2304" i="5"/>
  <c r="V2305" i="5"/>
  <c r="E2305" i="5"/>
  <c r="X2305" i="5" s="1"/>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X2321" i="5" s="1"/>
  <c r="V2322" i="5"/>
  <c r="E2322" i="5"/>
  <c r="V2323" i="5"/>
  <c r="E2323" i="5"/>
  <c r="V2324" i="5"/>
  <c r="E2324" i="5"/>
  <c r="V2325" i="5"/>
  <c r="E2325" i="5"/>
  <c r="V2326" i="5"/>
  <c r="E2326" i="5"/>
  <c r="V2327" i="5"/>
  <c r="E2327" i="5"/>
  <c r="V2328" i="5"/>
  <c r="E2328" i="5"/>
  <c r="V2329" i="5"/>
  <c r="E2329" i="5"/>
  <c r="X2329" i="5" s="1"/>
  <c r="V2330" i="5"/>
  <c r="E2330" i="5"/>
  <c r="V2331" i="5"/>
  <c r="E2331" i="5"/>
  <c r="V2332" i="5"/>
  <c r="E2332" i="5"/>
  <c r="V2333" i="5"/>
  <c r="E2333" i="5"/>
  <c r="X2333" i="5" s="1"/>
  <c r="V2334" i="5"/>
  <c r="E2334" i="5"/>
  <c r="V2335" i="5"/>
  <c r="E2335" i="5"/>
  <c r="V2336" i="5"/>
  <c r="E2336" i="5"/>
  <c r="V2337" i="5"/>
  <c r="E2337" i="5"/>
  <c r="X2337" i="5" s="1"/>
  <c r="V2338" i="5"/>
  <c r="E2338" i="5"/>
  <c r="V2339" i="5"/>
  <c r="E2339" i="5"/>
  <c r="V2340" i="5"/>
  <c r="E2340" i="5"/>
  <c r="V2341" i="5"/>
  <c r="E2341" i="5"/>
  <c r="V2342" i="5"/>
  <c r="E2342" i="5"/>
  <c r="V2343" i="5"/>
  <c r="E2343" i="5"/>
  <c r="V2344" i="5"/>
  <c r="E2344" i="5"/>
  <c r="V2345" i="5"/>
  <c r="E2345" i="5"/>
  <c r="X2345" i="5" s="1"/>
  <c r="V2346" i="5"/>
  <c r="E2346" i="5"/>
  <c r="V2347" i="5"/>
  <c r="E2347" i="5"/>
  <c r="V2348" i="5"/>
  <c r="E2348" i="5"/>
  <c r="V2349" i="5"/>
  <c r="E2349" i="5"/>
  <c r="V2350" i="5"/>
  <c r="E2350" i="5"/>
  <c r="V2351" i="5"/>
  <c r="E2351" i="5"/>
  <c r="V2352" i="5"/>
  <c r="E2352" i="5"/>
  <c r="V2353" i="5"/>
  <c r="E2353" i="5"/>
  <c r="X2353" i="5" s="1"/>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X2365" i="5" s="1"/>
  <c r="V2366" i="5"/>
  <c r="E2366" i="5"/>
  <c r="V2367" i="5"/>
  <c r="E2367" i="5"/>
  <c r="V2368" i="5"/>
  <c r="E2368" i="5"/>
  <c r="V2369" i="5"/>
  <c r="E2369" i="5"/>
  <c r="V2370" i="5"/>
  <c r="E2370" i="5"/>
  <c r="V2371" i="5"/>
  <c r="E2371" i="5"/>
  <c r="V2372" i="5"/>
  <c r="E2372" i="5"/>
  <c r="V2373" i="5"/>
  <c r="E2373" i="5"/>
  <c r="X2373" i="5" s="1"/>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X2385" i="5" s="1"/>
  <c r="V2386" i="5"/>
  <c r="E2386" i="5"/>
  <c r="V2387" i="5"/>
  <c r="E2387" i="5"/>
  <c r="V2388" i="5"/>
  <c r="E2388" i="5"/>
  <c r="V2389" i="5"/>
  <c r="E2389" i="5"/>
  <c r="X2389" i="5" s="1"/>
  <c r="V2390" i="5"/>
  <c r="E2390" i="5"/>
  <c r="V2391" i="5"/>
  <c r="E2391" i="5"/>
  <c r="V2392" i="5"/>
  <c r="E2392" i="5"/>
  <c r="V2393" i="5"/>
  <c r="E2393" i="5"/>
  <c r="X2393" i="5" s="1"/>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X2437" i="5" s="1"/>
  <c r="V2438" i="5"/>
  <c r="E2438" i="5"/>
  <c r="V2439" i="5"/>
  <c r="E2439" i="5"/>
  <c r="V2440" i="5"/>
  <c r="E2440" i="5"/>
  <c r="V2441" i="5"/>
  <c r="E2441" i="5"/>
  <c r="X2441" i="5" s="1"/>
  <c r="V2442" i="5"/>
  <c r="E2442" i="5"/>
  <c r="V2443" i="5"/>
  <c r="E2443" i="5"/>
  <c r="V2444" i="5"/>
  <c r="E2444" i="5"/>
  <c r="V2445" i="5"/>
  <c r="E2445" i="5"/>
  <c r="V2446" i="5"/>
  <c r="E2446" i="5"/>
  <c r="V2447" i="5"/>
  <c r="E2447" i="5"/>
  <c r="V2448" i="5"/>
  <c r="E2448" i="5"/>
  <c r="V2449" i="5"/>
  <c r="E2449" i="5"/>
  <c r="X2449" i="5" s="1"/>
  <c r="V2450" i="5"/>
  <c r="E2450" i="5"/>
  <c r="V2451" i="5"/>
  <c r="E2451" i="5"/>
  <c r="V2452" i="5"/>
  <c r="E2452" i="5"/>
  <c r="V2453" i="5"/>
  <c r="E2453" i="5"/>
  <c r="V2454" i="5"/>
  <c r="E2454" i="5"/>
  <c r="V2455" i="5"/>
  <c r="E2455" i="5"/>
  <c r="V2456" i="5"/>
  <c r="E2456" i="5"/>
  <c r="V2457" i="5"/>
  <c r="E2457" i="5"/>
  <c r="X2457" i="5" s="1"/>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X2473" i="5" s="1"/>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s="1"/>
  <c r="H69" i="6" s="1"/>
  <c r="B6"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B20" i="5"/>
  <c r="B10" i="6"/>
  <c r="B9"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R97" i="5"/>
  <c r="H79" i="5"/>
  <c r="F79" i="5"/>
  <c r="X79" i="5"/>
  <c r="I79" i="5"/>
  <c r="H47" i="5"/>
  <c r="X47" i="5"/>
  <c r="F47" i="5"/>
  <c r="H127" i="5"/>
  <c r="R127" i="5"/>
  <c r="J127" i="5"/>
  <c r="I127" i="5"/>
  <c r="X127" i="5"/>
  <c r="T895" i="5"/>
  <c r="AB895" i="5"/>
  <c r="S895" i="5"/>
  <c r="AB1863" i="5"/>
  <c r="T1863" i="5"/>
  <c r="S1863" i="5"/>
  <c r="R54" i="5"/>
  <c r="R74" i="5"/>
  <c r="I90" i="5"/>
  <c r="H123" i="5"/>
  <c r="J123" i="5"/>
  <c r="I123" i="5"/>
  <c r="R189" i="5"/>
  <c r="AB210" i="5"/>
  <c r="R225" i="5"/>
  <c r="F225" i="5"/>
  <c r="X225" i="5"/>
  <c r="F309" i="5"/>
  <c r="F357" i="5"/>
  <c r="R463" i="5"/>
  <c r="F586" i="5"/>
  <c r="I714" i="5"/>
  <c r="J714" i="5"/>
  <c r="T738" i="5"/>
  <c r="S738" i="5"/>
  <c r="R94" i="5"/>
  <c r="H94" i="5"/>
  <c r="AB170" i="5"/>
  <c r="X452" i="5"/>
  <c r="H452" i="5"/>
  <c r="F452" i="5"/>
  <c r="S1497" i="5"/>
  <c r="T1497" i="5"/>
  <c r="X26" i="5"/>
  <c r="I59" i="5"/>
  <c r="X63" i="5"/>
  <c r="I126" i="5"/>
  <c r="H126" i="5"/>
  <c r="H147" i="5"/>
  <c r="I147" i="5"/>
  <c r="F147" i="5"/>
  <c r="R237" i="5"/>
  <c r="F237" i="5"/>
  <c r="J262" i="5"/>
  <c r="AB262" i="5"/>
  <c r="AB298" i="5"/>
  <c r="F451" i="5"/>
  <c r="R453" i="5"/>
  <c r="J453" i="5"/>
  <c r="H453" i="5"/>
  <c r="F453" i="5"/>
  <c r="H107" i="5"/>
  <c r="I107" i="5"/>
  <c r="X107" i="5"/>
  <c r="R125" i="5"/>
  <c r="T1447"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T641"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X175" i="5"/>
  <c r="I25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H174"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I1957" i="5"/>
  <c r="J1957" i="5"/>
  <c r="T1960" i="5"/>
  <c r="AB1960" i="5"/>
  <c r="I2037" i="5"/>
  <c r="R2037" i="5"/>
  <c r="H2037" i="5"/>
  <c r="F2037" i="5"/>
  <c r="X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X1913" i="5"/>
  <c r="AB1936"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AB1831" i="5"/>
  <c r="S1834" i="5"/>
  <c r="AB1864" i="5"/>
  <c r="R1890" i="5"/>
  <c r="S2018" i="5"/>
  <c r="S2031" i="5"/>
  <c r="T2035" i="5"/>
  <c r="S2035" i="5"/>
  <c r="I2245" i="5"/>
  <c r="R2245" i="5"/>
  <c r="J2245" i="5"/>
  <c r="H2245" i="5"/>
  <c r="F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I73" i="5"/>
  <c r="F109" i="5"/>
  <c r="R109" i="5"/>
  <c r="R133" i="5"/>
  <c r="F133" i="5"/>
  <c r="F169" i="5"/>
  <c r="R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F129" i="5"/>
  <c r="H199" i="5"/>
  <c r="R199" i="5"/>
  <c r="J199" i="5"/>
  <c r="I199" i="5"/>
  <c r="F199" i="5"/>
  <c r="X199" i="5"/>
  <c r="H131" i="5"/>
  <c r="F131" i="5"/>
  <c r="X131" i="5"/>
  <c r="I131" i="5"/>
  <c r="R131" i="5"/>
  <c r="J131" i="5"/>
  <c r="H21" i="5"/>
  <c r="J21" i="5"/>
  <c r="R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H31" i="5"/>
  <c r="J31" i="5"/>
  <c r="X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21" i="5"/>
  <c r="F428" i="5"/>
  <c r="I445" i="5"/>
  <c r="R445" i="5"/>
  <c r="J445" i="5"/>
  <c r="H445" i="5"/>
  <c r="R516" i="5"/>
  <c r="H516" i="5"/>
  <c r="R532" i="5"/>
  <c r="H532" i="5"/>
  <c r="X660" i="5"/>
  <c r="R660" i="5"/>
  <c r="F660" i="5"/>
  <c r="AB867" i="5"/>
  <c r="J867" i="5"/>
  <c r="T1003" i="5"/>
  <c r="S1003" i="5"/>
  <c r="AB1003" i="5"/>
  <c r="H219" i="5"/>
  <c r="I219" i="5"/>
  <c r="X219" i="5"/>
  <c r="AB290" i="5"/>
  <c r="I349" i="5"/>
  <c r="J349" i="5"/>
  <c r="H349" i="5"/>
  <c r="F349" i="5"/>
  <c r="X349" i="5"/>
  <c r="I381" i="5"/>
  <c r="J381" i="5"/>
  <c r="H381" i="5"/>
  <c r="F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I429" i="5"/>
  <c r="R429" i="5"/>
  <c r="J429" i="5"/>
  <c r="H429" i="5"/>
  <c r="X436" i="5"/>
  <c r="R436" i="5"/>
  <c r="I436" i="5"/>
  <c r="H436" i="5"/>
  <c r="X440" i="5"/>
  <c r="I440" i="5"/>
  <c r="H440" i="5"/>
  <c r="F440" i="5"/>
  <c r="R456" i="5"/>
  <c r="I456" i="5"/>
  <c r="H456" i="5"/>
  <c r="R760" i="5"/>
  <c r="I760" i="5"/>
  <c r="F760" i="5"/>
  <c r="X760" i="5"/>
  <c r="R317" i="5"/>
  <c r="J317" i="5"/>
  <c r="H317" i="5"/>
  <c r="I34"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AB1213" i="5"/>
  <c r="R1229" i="5"/>
  <c r="H1229" i="5"/>
  <c r="F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F1173" i="5"/>
  <c r="S1177" i="5"/>
  <c r="AB1184" i="5"/>
  <c r="S1197" i="5"/>
  <c r="J1249" i="5"/>
  <c r="J1261" i="5"/>
  <c r="I1261" i="5"/>
  <c r="F1261" i="5"/>
  <c r="AB1264" i="5"/>
  <c r="T1264" i="5"/>
  <c r="S1264" i="5"/>
  <c r="F1464" i="5"/>
  <c r="X1066" i="5"/>
  <c r="F1066" i="5"/>
  <c r="X1099"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X1515" i="5"/>
  <c r="T1597" i="5"/>
  <c r="AB1597" i="5"/>
  <c r="T1612" i="5"/>
  <c r="S1612" i="5"/>
  <c r="AB1632" i="5"/>
  <c r="T1655" i="5"/>
  <c r="S1655" i="5"/>
  <c r="T1687" i="5"/>
  <c r="S1687"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X1981" i="5"/>
  <c r="F2043" i="5"/>
  <c r="AB1697" i="5"/>
  <c r="S1753" i="5"/>
  <c r="T1854" i="5"/>
  <c r="S1854" i="5"/>
  <c r="R1884" i="5"/>
  <c r="I1884" i="5"/>
  <c r="J1961" i="5"/>
  <c r="I1961" i="5"/>
  <c r="H1961" i="5"/>
  <c r="F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R1929" i="5"/>
  <c r="I1964" i="5"/>
  <c r="H1964" i="5"/>
  <c r="F1964" i="5"/>
  <c r="R1969" i="5"/>
  <c r="J1969" i="5"/>
  <c r="I1969" i="5"/>
  <c r="H1969" i="5"/>
  <c r="T1972" i="5"/>
  <c r="AB1972" i="5"/>
  <c r="I2033" i="5"/>
  <c r="F2033" i="5"/>
  <c r="R2033" i="5"/>
  <c r="J2033" i="5"/>
  <c r="H2033" i="5"/>
  <c r="X2041"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X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X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I2241" i="5"/>
  <c r="R2241" i="5"/>
  <c r="J2241" i="5"/>
  <c r="H2241" i="5"/>
  <c r="F2241" i="5"/>
  <c r="T2281" i="5"/>
  <c r="S2281" i="5"/>
  <c r="H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X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72" i="5"/>
  <c r="X2380" i="5"/>
  <c r="AB2387" i="5"/>
  <c r="AB2396" i="5"/>
  <c r="T2401" i="5"/>
  <c r="S2403" i="5"/>
  <c r="AB2414" i="5"/>
  <c r="AB2425" i="5"/>
  <c r="J2433" i="5"/>
  <c r="AB2436" i="5"/>
  <c r="S2456" i="5"/>
  <c r="AB2457" i="5"/>
  <c r="S2458" i="5"/>
  <c r="I2469" i="5"/>
  <c r="S2471" i="5"/>
  <c r="AB2472" i="5"/>
  <c r="T2484" i="5"/>
  <c r="AB2504" i="5"/>
  <c r="J5"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J785" i="5"/>
  <c r="I785" i="5"/>
  <c r="J791" i="5"/>
  <c r="I791" i="5"/>
  <c r="H791" i="5"/>
  <c r="F791" i="5"/>
  <c r="X791" i="5"/>
  <c r="J799" i="5"/>
  <c r="AB682" i="5"/>
  <c r="AB693" i="5"/>
  <c r="AB698" i="5"/>
  <c r="F713" i="5"/>
  <c r="X713" i="5"/>
  <c r="J713" i="5"/>
  <c r="I713" i="5"/>
  <c r="F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X777" i="5"/>
  <c r="J777" i="5"/>
  <c r="I777" i="5"/>
  <c r="H793" i="5"/>
  <c r="F793" i="5"/>
  <c r="X793" i="5"/>
  <c r="J793" i="5"/>
  <c r="I793" i="5"/>
  <c r="H797" i="5"/>
  <c r="F797" i="5"/>
  <c r="J797" i="5"/>
  <c r="I797" i="5"/>
  <c r="X806" i="5"/>
  <c r="R806" i="5"/>
  <c r="J806" i="5"/>
  <c r="I806" i="5"/>
  <c r="H806" i="5"/>
  <c r="F806" i="5"/>
  <c r="I842" i="5"/>
  <c r="H842" i="5"/>
  <c r="X842" i="5"/>
  <c r="R842" i="5"/>
  <c r="J842" i="5"/>
  <c r="F842" i="5"/>
  <c r="AB685" i="5"/>
  <c r="AB690" i="5"/>
  <c r="AB701" i="5"/>
  <c r="AB706" i="5"/>
  <c r="F721" i="5"/>
  <c r="X721" i="5"/>
  <c r="J721" i="5"/>
  <c r="I721" i="5"/>
  <c r="F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R949" i="5"/>
  <c r="J949" i="5"/>
  <c r="H949" i="5"/>
  <c r="F949" i="5"/>
  <c r="I965" i="5"/>
  <c r="H965" i="5"/>
  <c r="F965" i="5"/>
  <c r="R965" i="5"/>
  <c r="J965" i="5"/>
  <c r="AB969" i="5"/>
  <c r="T969" i="5"/>
  <c r="S969" i="5"/>
  <c r="AB1061" i="5"/>
  <c r="T1061" i="5"/>
  <c r="S1061" i="5"/>
  <c r="AB810" i="5"/>
  <c r="T810" i="5"/>
  <c r="H810" i="5"/>
  <c r="X810" i="5"/>
  <c r="AB816" i="5"/>
  <c r="I819" i="5"/>
  <c r="F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I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X978" i="5"/>
  <c r="J997" i="5"/>
  <c r="I997" i="5"/>
  <c r="H997" i="5"/>
  <c r="F997" i="5"/>
  <c r="AB1005" i="5"/>
  <c r="T1005" i="5"/>
  <c r="J1009" i="5"/>
  <c r="I1009" i="5"/>
  <c r="H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I917" i="5"/>
  <c r="I933" i="5"/>
  <c r="X933" i="5"/>
  <c r="T945" i="5"/>
  <c r="S945" i="5"/>
  <c r="I953" i="5"/>
  <c r="H953" i="5"/>
  <c r="R954" i="5"/>
  <c r="J954" i="5"/>
  <c r="I954" i="5"/>
  <c r="X955" i="5"/>
  <c r="R955" i="5"/>
  <c r="I955" i="5"/>
  <c r="J955" i="5"/>
  <c r="X998" i="5"/>
  <c r="J1001" i="5"/>
  <c r="I1001" i="5"/>
  <c r="H1001" i="5"/>
  <c r="X1001" i="5"/>
  <c r="R1001" i="5"/>
  <c r="J1013" i="5"/>
  <c r="I1013" i="5"/>
  <c r="H1013" i="5"/>
  <c r="F1013" i="5"/>
  <c r="AB1036" i="5"/>
  <c r="J1041" i="5"/>
  <c r="I1041" i="5"/>
  <c r="H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S1142" i="5"/>
  <c r="AB1167" i="5"/>
  <c r="T1167" i="5"/>
  <c r="F1186" i="5"/>
  <c r="X1186" i="5"/>
  <c r="AB1186" i="5"/>
  <c r="AB1199" i="5"/>
  <c r="T1199" i="5"/>
  <c r="F1218" i="5"/>
  <c r="X1218" i="5"/>
  <c r="AB1218" i="5"/>
  <c r="AB1231" i="5"/>
  <c r="T1231" i="5"/>
  <c r="F1250" i="5"/>
  <c r="X1250" i="5"/>
  <c r="AB1250" i="5"/>
  <c r="R1257" i="5"/>
  <c r="X1261" i="5"/>
  <c r="R1261" i="5"/>
  <c r="X1265" i="5"/>
  <c r="R1265" i="5"/>
  <c r="X1269" i="5"/>
  <c r="R1269" i="5"/>
  <c r="R1273" i="5"/>
  <c r="X1277" i="5"/>
  <c r="R1277" i="5"/>
  <c r="X1281" i="5"/>
  <c r="R1281" i="5"/>
  <c r="R1289" i="5"/>
  <c r="R1293" i="5"/>
  <c r="R1301" i="5"/>
  <c r="X1305" i="5"/>
  <c r="R1305" i="5"/>
  <c r="X1309" i="5"/>
  <c r="R1309" i="5"/>
  <c r="R1321"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I1365" i="5"/>
  <c r="AB1375" i="5"/>
  <c r="T1375" i="5"/>
  <c r="AB1380" i="5"/>
  <c r="AB1391" i="5"/>
  <c r="T1391" i="5"/>
  <c r="AB1396"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R1557" i="5"/>
  <c r="J1557" i="5"/>
  <c r="X1561" i="5"/>
  <c r="R1561" i="5"/>
  <c r="J1561" i="5"/>
  <c r="X1565" i="5"/>
  <c r="R1565" i="5"/>
  <c r="J1565" i="5"/>
  <c r="R1569" i="5"/>
  <c r="J1569" i="5"/>
  <c r="X1573" i="5"/>
  <c r="R1573" i="5"/>
  <c r="J1573" i="5"/>
  <c r="R1577" i="5"/>
  <c r="R1581" i="5"/>
  <c r="J1581" i="5"/>
  <c r="X1585" i="5"/>
  <c r="R1585" i="5"/>
  <c r="J1585" i="5"/>
  <c r="X1589" i="5"/>
  <c r="R1589" i="5"/>
  <c r="J1589" i="5"/>
  <c r="R1597" i="5"/>
  <c r="J1597" i="5"/>
  <c r="X1601" i="5"/>
  <c r="R1601" i="5"/>
  <c r="J1601" i="5"/>
  <c r="X1605" i="5"/>
  <c r="R1605" i="5"/>
  <c r="J1605" i="5"/>
  <c r="R1613" i="5"/>
  <c r="J1613" i="5"/>
  <c r="X1617" i="5"/>
  <c r="R1617" i="5"/>
  <c r="J1617" i="5"/>
  <c r="T1619"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X1785" i="5"/>
  <c r="X1789" i="5"/>
  <c r="H1790" i="5"/>
  <c r="H1794"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AB1881" i="5"/>
  <c r="X1889" i="5"/>
  <c r="AB1889" i="5"/>
  <c r="X1897" i="5"/>
  <c r="AB1897"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T2331" i="5"/>
  <c r="R2337" i="5"/>
  <c r="J2337" i="5"/>
  <c r="I2337" i="5"/>
  <c r="S2388" i="5"/>
  <c r="T2388" i="5"/>
  <c r="S2268" i="5"/>
  <c r="S2275" i="5"/>
  <c r="S2282" i="5"/>
  <c r="T228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s="1"/>
  <c r="P4" i="5"/>
  <c r="A45" i="2"/>
  <c r="C4" i="3"/>
  <c r="B26" i="4"/>
  <c r="B32" i="4" s="1"/>
  <c r="A19" i="6" s="1"/>
  <c r="A12" i="2"/>
  <c r="A29" i="2"/>
  <c r="A46" i="2"/>
  <c r="A63" i="2"/>
  <c r="B5" i="3"/>
  <c r="B13" i="3"/>
  <c r="B21" i="3"/>
  <c r="B29" i="3"/>
  <c r="B9" i="4"/>
  <c r="A5" i="6" s="1"/>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s="1"/>
  <c r="A9" i="2"/>
  <c r="A26" i="2"/>
  <c r="A60" i="2"/>
  <c r="C11" i="3"/>
  <c r="C27" i="3"/>
  <c r="D25" i="4"/>
  <c r="D67" i="4" s="1"/>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C67" i="6" s="1"/>
  <c r="A1" i="8"/>
  <c r="I19" i="6"/>
  <c r="C19" i="6" s="1"/>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s="1"/>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B75" i="4"/>
  <c r="A54" i="6"/>
  <c r="L4" i="5"/>
  <c r="A8" i="2"/>
  <c r="A16" i="2"/>
  <c r="A25" i="2"/>
  <c r="A33" i="2"/>
  <c r="A42" i="2"/>
  <c r="A51" i="2"/>
  <c r="A59" i="2"/>
  <c r="A68" i="2"/>
  <c r="B3" i="3"/>
  <c r="B7" i="3"/>
  <c r="B11" i="3"/>
  <c r="B15" i="3"/>
  <c r="B19" i="3"/>
  <c r="B23" i="3"/>
  <c r="B27" i="3"/>
  <c r="B31" i="3"/>
  <c r="B6" i="4"/>
  <c r="B14" i="4"/>
  <c r="B22" i="4"/>
  <c r="A12" i="6"/>
  <c r="B46" i="4"/>
  <c r="A31" i="6" s="1"/>
  <c r="B77" i="4"/>
  <c r="A55" i="6" s="1"/>
  <c r="A91" i="4"/>
  <c r="B2" i="5"/>
  <c r="M4" i="5"/>
  <c r="B3" i="6"/>
  <c r="J20" i="6"/>
  <c r="I21" i="6"/>
  <c r="J29" i="6"/>
  <c r="J30" i="6"/>
  <c r="J31" i="6"/>
  <c r="J32" i="6"/>
  <c r="J40" i="6"/>
  <c r="I41" i="6"/>
  <c r="I49" i="6"/>
  <c r="C49" i="6" s="1"/>
  <c r="J57" i="6"/>
  <c r="I58" i="6"/>
  <c r="C58" i="6" s="1"/>
  <c r="L67" i="6"/>
  <c r="A1" i="7"/>
  <c r="D4" i="8"/>
  <c r="C3" i="6"/>
  <c r="I4" i="6"/>
  <c r="C4" i="6" s="1"/>
  <c r="I5" i="6"/>
  <c r="J21" i="6"/>
  <c r="I22" i="6"/>
  <c r="C22" i="6" s="1"/>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37" i="4"/>
  <c r="A23" i="6" s="1"/>
  <c r="B47" i="4"/>
  <c r="A32" i="6"/>
  <c r="B61" i="4"/>
  <c r="A43" i="6" s="1"/>
  <c r="B74" i="4"/>
  <c r="A53" i="6" s="1"/>
  <c r="B81" i="4"/>
  <c r="A58" i="6" s="1"/>
  <c r="B3" i="5"/>
  <c r="G4" i="5"/>
  <c r="O4" i="5"/>
  <c r="A1" i="6"/>
  <c r="D3" i="6"/>
  <c r="J4" i="6"/>
  <c r="J5" i="6"/>
  <c r="I6" i="6"/>
  <c r="I7" i="6"/>
  <c r="C7" i="6" s="1"/>
  <c r="I8" i="6"/>
  <c r="I9" i="6"/>
  <c r="C9" i="6" s="1"/>
  <c r="I10" i="6"/>
  <c r="C10" i="6" s="1"/>
  <c r="I11" i="6"/>
  <c r="I12" i="6"/>
  <c r="J22" i="6"/>
  <c r="J34" i="6"/>
  <c r="I35" i="6"/>
  <c r="J42" i="6"/>
  <c r="J50" i="6"/>
  <c r="I51" i="6"/>
  <c r="C51" i="6" s="1"/>
  <c r="J59" i="6"/>
  <c r="I60" i="6"/>
  <c r="C5" i="7"/>
  <c r="D1" i="6"/>
  <c r="J6" i="6"/>
  <c r="J7" i="6"/>
  <c r="J8" i="6"/>
  <c r="C8" i="6"/>
  <c r="J9" i="6"/>
  <c r="J10" i="6"/>
  <c r="J11" i="6"/>
  <c r="C11" i="6"/>
  <c r="J12" i="6"/>
  <c r="I24" i="6"/>
  <c r="C24" i="6" s="1"/>
  <c r="J35" i="6"/>
  <c r="I36" i="6"/>
  <c r="I44" i="6"/>
  <c r="J51" i="6"/>
  <c r="I52" i="6"/>
  <c r="J60" i="6"/>
  <c r="I62" i="6"/>
  <c r="C62" i="6" s="1"/>
  <c r="I65" i="6"/>
  <c r="C65" i="6" s="1"/>
  <c r="D5" i="7"/>
  <c r="B10" i="4"/>
  <c r="A6" i="6" s="1"/>
  <c r="B18" i="4"/>
  <c r="A10" i="6"/>
  <c r="G25" i="4"/>
  <c r="G37" i="4" s="1"/>
  <c r="B44" i="4"/>
  <c r="A29" i="6"/>
  <c r="B49" i="4"/>
  <c r="A33" i="6" s="1"/>
  <c r="B85" i="4"/>
  <c r="A60" i="6"/>
  <c r="A4" i="5"/>
  <c r="I4" i="5"/>
  <c r="I14" i="6"/>
  <c r="C14" i="6" s="1"/>
  <c r="I15" i="6"/>
  <c r="C15" i="6" s="1"/>
  <c r="I16" i="6"/>
  <c r="I17" i="6"/>
  <c r="J24" i="6"/>
  <c r="I25" i="6"/>
  <c r="J36" i="6"/>
  <c r="I37" i="6"/>
  <c r="C37" i="6" s="1"/>
  <c r="J44" i="6"/>
  <c r="I45" i="6"/>
  <c r="C45" i="6" s="1"/>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55" i="4"/>
  <c r="A17" i="6"/>
  <c r="B35" i="4"/>
  <c r="A22" i="6" s="1"/>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74"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s="1"/>
  <c r="B51" i="4"/>
  <c r="A35" i="6" s="1"/>
  <c r="B69" i="4"/>
  <c r="A50" i="6"/>
  <c r="B63" i="4"/>
  <c r="A45" i="6" s="1"/>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B68" i="4"/>
  <c r="A49" i="6" s="1"/>
  <c r="B56" i="4"/>
  <c r="A39"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s="1"/>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s="1"/>
  <c r="B52" i="4"/>
  <c r="A36" i="6" s="1"/>
  <c r="B58" i="4"/>
  <c r="A41" i="6"/>
  <c r="B64" i="4"/>
  <c r="A46" i="6" s="1"/>
  <c r="A14" i="6"/>
  <c r="D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s="1"/>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D19" i="6"/>
  <c r="K65" i="6"/>
  <c r="D24" i="6"/>
  <c r="X100" i="5"/>
  <c r="D27" i="6"/>
  <c r="C27" i="6"/>
  <c r="C36" i="6"/>
  <c r="C42" i="6"/>
  <c r="C40" i="6"/>
  <c r="C41" i="6"/>
  <c r="C20" i="6"/>
  <c r="D20" i="6"/>
  <c r="C2" i="6"/>
  <c r="B2" i="6"/>
  <c r="F57" i="6"/>
  <c r="H57" i="6"/>
  <c r="H54" i="6"/>
  <c r="F62" i="6"/>
  <c r="H62" i="6"/>
  <c r="F58" i="6"/>
  <c r="H58" i="6"/>
  <c r="F60" i="6"/>
  <c r="H60" i="6"/>
  <c r="F63" i="6"/>
  <c r="H63" i="6"/>
  <c r="F59" i="6"/>
  <c r="H59" i="6"/>
  <c r="F55" i="6"/>
  <c r="D25" i="6"/>
  <c r="C25" i="6"/>
  <c r="D26" i="6"/>
  <c r="C26" i="6"/>
  <c r="D21" i="6"/>
  <c r="C21" i="6"/>
  <c r="D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J16" i="5"/>
  <c r="F16" i="5"/>
  <c r="I10" i="5"/>
  <c r="F10" i="5"/>
  <c r="R10" i="5"/>
  <c r="J10" i="5"/>
  <c r="H10" i="5"/>
  <c r="H13" i="5"/>
  <c r="R13" i="5"/>
  <c r="J13" i="5"/>
  <c r="I13" i="5"/>
  <c r="F13" i="5"/>
  <c r="H7" i="5"/>
  <c r="R7" i="5"/>
  <c r="F7" i="5"/>
  <c r="I7" i="5"/>
  <c r="J7" i="5"/>
  <c r="H17" i="5"/>
  <c r="I17" i="5"/>
  <c r="J17" i="5"/>
  <c r="R17" i="5"/>
  <c r="F17" i="5"/>
  <c r="G66" i="6"/>
  <c r="H66" i="6"/>
  <c r="C66" i="6"/>
  <c r="G67" i="6"/>
  <c r="H67" i="6"/>
  <c r="D67" i="6"/>
  <c r="G65" i="6"/>
  <c r="H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C47" i="6"/>
  <c r="C60" i="6"/>
  <c r="D60" i="6"/>
  <c r="D58" i="6"/>
  <c r="D63" i="6"/>
  <c r="C63"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X11" i="5"/>
  <c r="X15" i="5"/>
  <c r="X8" i="5"/>
  <c r="X7" i="5"/>
  <c r="X16" i="5"/>
  <c r="D55" i="6"/>
  <c r="C55" i="6"/>
  <c r="D56" i="6"/>
  <c r="C56" i="6"/>
  <c r="S17" i="5"/>
  <c r="S12" i="5"/>
  <c r="S16" i="5"/>
  <c r="S15" i="5"/>
  <c r="S13" i="5"/>
  <c r="S14" i="5"/>
  <c r="S10" i="5"/>
  <c r="S11" i="5"/>
  <c r="S8" i="5"/>
  <c r="S9" i="5"/>
  <c r="S7" i="5"/>
  <c r="G64" i="6" a="1"/>
  <c r="G64" i="6" l="1"/>
  <c r="G43" i="4"/>
  <c r="B62" i="4"/>
  <c r="A44" i="6" s="1"/>
  <c r="G49" i="4"/>
  <c r="G31" i="4"/>
  <c r="A24" i="6"/>
  <c r="G55" i="4"/>
  <c r="G67" i="4"/>
  <c r="B64" i="6" l="1"/>
  <c r="H64" i="6"/>
  <c r="D64" i="6" l="1"/>
  <c r="H70" i="6"/>
  <c r="D2" i="6" s="1"/>
  <c r="C64"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<sst xmlns="http://schemas.openxmlformats.org/spreadsheetml/2006/main" count="22147" uniqueCount="15671">
  <si>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</si>
  <si>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</si>
  <si>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</si>
  <si>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</si>
  <si>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</si>
  <si>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</si>
  <si>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</si>
  <si>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</si>
  <si>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</si>
  <si>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</si>
  <si>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</si>
  <si>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</si>
  <si>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</si>
  <si>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</si>
  <si>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</si>
  <si>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</si>
  <si>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</si>
  <si>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</si>
  <si>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</si>
  <si>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</si>
  <si>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</si>
  <si>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</si>
  <si>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</si>
  <si>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</si>
  <si>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</si>
  <si>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</si>
  <si>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</si>
  <si>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</si>
  <si>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</si>
  <si>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</si>
  <si>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</si>
  <si>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</si>
  <si>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</si>
  <si>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</si>
  <si>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</si>
  <si>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</si>
  <si>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</si>
  <si>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</si>
  <si>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</si>
  <si>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</si>
  <si>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</si>
  <si>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</si>
  <si>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</si>
  <si>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</si>
  <si>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</si>
  <si>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</si>
  <si>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</si>
  <si>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</si>
  <si>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</si>
  <si>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</si>
  <si>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</si>
  <si>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</si>
  <si>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</si>
  <si>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</si>
  <si>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</si>
  <si>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</si>
  <si>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</si>
  <si>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</si>
  <si>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</si>
  <si>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</si>
  <si>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</si>
  <si>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</si>
  <si>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</si>
  <si>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</si>
  <si>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</si>
  <si>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</si>
  <si>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</si>
  <si>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</si>
  <si>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</si>
  <si>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</si>
  <si>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</si>
  <si>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</si>
  <si>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</si>
  <si>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</si>
  <si>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</si>
  <si>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</si>
  <si>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</si>
  <si>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</si>
  <si>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</si>
  <si>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</si>
  <si>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</si>
  <si>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</si>
  <si>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</si>
  <si>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</si>
  <si>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</si>
  <si>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</si>
  <si>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</si>
  <si>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</si>
  <si>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</si>
  <si>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</si>
  <si>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</si>
  <si>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</si>
  <si>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</si>
  <si>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</si>
  <si>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</si>
  <si>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</si>
  <si>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</si>
  <si>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</si>
  <si>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</si>
  <si>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</si>
  <si>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</si>
  <si>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</si>
  <si>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</si>
  <si>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</si>
  <si>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</si>
  <si>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</si>
  <si>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</si>
  <si>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</si>
  <si>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</si>
  <si>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</si>
  <si>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</si>
  <si>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</si>
  <si>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</si>
  <si>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</si>
  <si>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</si>
  <si>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</si>
  <si>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</si>
  <si>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</si>
  <si>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</si>
  <si>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</si>
  <si>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</si>
  <si>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</si>
  <si>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</si>
  <si>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</si>
  <si>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</si>
  <si>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</si>
  <si>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</si>
  <si>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</si>
  <si>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</si>
  <si>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</si>
  <si>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</si>
  <si>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</si>
  <si>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</si>
  <si>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</si>
  <si>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</si>
  <si>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</si>
  <si>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</si>
  <si>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</si>
  <si>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</si>
  <si>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</si>
  <si>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</si>
  <si>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</si>
  <si>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</si>
  <si>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</si>
  <si>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</si>
  <si>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</si>
  <si>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</si>
  <si>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</si>
  <si>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</si>
  <si>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</si>
  <si>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</si>
  <si>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</si>
  <si>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</si>
  <si>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</si>
  <si>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</si>
  <si>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</si>
  <si>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</si>
  <si>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</si>
  <si>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</si>
  <si>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</si>
  <si>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</si>
  <si>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</si>
  <si>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</si>
  <si>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</si>
  <si>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</si>
  <si>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</si>
  <si>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</si>
  <si>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</si>
  <si>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</si>
  <si>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</si>
  <si>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</si>
  <si>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</si>
  <si>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</si>
  <si>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</si>
  <si>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</si>
  <si>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</si>
  <si>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</si>
  <si>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</si>
  <si>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</si>
  <si>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</si>
  <si>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</si>
  <si>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</si>
  <si>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</si>
  <si>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</si>
  <si>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</si>
  <si>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</si>
  <si>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</si>
  <si>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</si>
  <si>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</si>
  <si>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</si>
  <si>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</si>
  <si>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</si>
  <si>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</si>
  <si>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</si>
  <si>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</si>
  <si>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</si>
  <si>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</si>
  <si>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</si>
  <si>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</si>
  <si>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</si>
  <si>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</si>
  <si>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</si>
  <si>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</si>
  <si>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</si>
  <si>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</si>
  <si>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</si>
  <si>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</si>
  <si>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</si>
  <si>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</si>
  <si>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</si>
  <si>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</si>
  <si>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</si>
  <si>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</si>
  <si>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</si>
  <si>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</si>
  <si>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</si>
  <si>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</si>
  <si>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</si>
  <si>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</si>
  <si>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</si>
  <si>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</si>
  <si>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</si>
  <si>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</si>
  <si>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</si>
  <si>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</si>
  <si>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</si>
  <si>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</si>
  <si>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</si>
  <si>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</si>
  <si>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</si>
  <si>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</si>
  <si>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</si>
  <si>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</si>
  <si>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</si>
  <si>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</si>
  <si>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</si>
  <si>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</si>
  <si>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</si>
  <si>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</si>
  <si>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</si>
  <si>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</si>
  <si>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</si>
  <si>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</si>
  <si>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</si>
  <si>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</si>
  <si>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</si>
  <si>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</si>
  <si>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</si>
  <si>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</si>
  <si>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</si>
  <si>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</si>
  <si>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</si>
  <si>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</si>
  <si>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</si>
  <si>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</si>
  <si>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</si>
  <si>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</si>
  <si>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</si>
  <si>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</si>
  <si>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</si>
  <si>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</si>
  <si>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</si>
  <si>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</si>
  <si>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</si>
  <si>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</si>
  <si>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</si>
  <si>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</si>
  <si>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</si>
  <si>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</si>
  <si>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</si>
  <si>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</si>
  <si>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</si>
  <si>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</si>
  <si>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</si>
  <si>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</si>
  <si>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</si>
  <si>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</si>
  <si>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</si>
  <si>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</si>
  <si>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</si>
  <si>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</si>
  <si>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</si>
  <si>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</si>
  <si>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</si>
  <si>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</si>
  <si>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</si>
  <si>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</si>
  <si>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</si>
  <si>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</si>
  <si>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</si>
  <si>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</si>
  <si>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</si>
  <si>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</si>
  <si>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</si>
  <si>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</si>
  <si>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</si>
  <si>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</si>
  <si>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</si>
  <si>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</si>
  <si>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</si>
  <si>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</si>
  <si>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</si>
  <si>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</si>
  <si>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</si>
  <si>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</si>
  <si>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</si>
  <si>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</si>
  <si>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</si>
  <si>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</si>
  <si>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</si>
  <si>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</si>
  <si>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</si>
  <si>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</si>
  <si>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</si>
  <si>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</si>
  <si>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</si>
  <si>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</si>
  <si>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</si>
  <si>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</si>
  <si>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</si>
  <si>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</si>
  <si>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</si>
  <si>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</si>
  <si>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</si>
  <si>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</si>
  <si>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</si>
  <si>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</si>
  <si>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</si>
  <si>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</si>
  <si>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</si>
  <si>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</si>
  <si>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</si>
  <si>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</si>
  <si>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</si>
  <si>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</si>
  <si>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</si>
  <si>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</si>
  <si>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</si>
  <si>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</si>
  <si>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</si>
  <si>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</si>
  <si>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</si>
  <si>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</si>
  <si>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</si>
  <si>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</si>
  <si>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</si>
  <si>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</si>
  <si>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</si>
  <si>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</si>
  <si>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</si>
  <si>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</si>
  <si>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</si>
  <si>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</si>
  <si>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</si>
  <si>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</si>
  <si>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</si>
  <si>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</si>
  <si>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</si>
  <si>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</si>
  <si>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</si>
  <si>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</si>
  <si>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</si>
  <si>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</si>
  <si>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</si>
  <si>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</si>
  <si>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</si>
  <si>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</si>
  <si>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</si>
  <si>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</si>
  <si>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</si>
  <si>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</si>
  <si>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</si>
  <si>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</si>
  <si>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</si>
  <si>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</si>
  <si>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</si>
  <si>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</si>
  <si>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</si>
  <si>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</si>
  <si>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</si>
  <si>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</si>
  <si>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</si>
  <si>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</si>
  <si>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</si>
  <si>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</si>
  <si>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</si>
  <si>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</si>
  <si>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</si>
  <si>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</si>
  <si>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</si>
  <si>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</si>
  <si>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</si>
  <si>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</si>
  <si>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</si>
  <si>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</si>
  <si>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</si>
  <si>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</si>
  <si>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</si>
  <si>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</si>
  <si>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</si>
  <si>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</si>
  <si>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</si>
  <si>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</si>
  <si>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</si>
  <si>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</si>
  <si>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</si>
  <si>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</si>
  <si>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</si>
  <si>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</si>
  <si>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</si>
  <si>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</si>
  <si>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</si>
  <si>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</si>
  <si>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</si>
  <si>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</si>
  <si>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</si>
  <si>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</si>
  <si>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</si>
  <si>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</si>
  <si>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</si>
  <si>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</si>
  <si>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</si>
  <si>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</si>
  <si>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</si>
  <si>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</si>
  <si>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</si>
  <si>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</si>
  <si>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</si>
  <si>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</si>
  <si>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</si>
  <si>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</si>
  <si>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</si>
  <si>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</si>
  <si>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</si>
  <si>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</si>
  <si>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</si>
  <si>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</si>
  <si>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</si>
  <si>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</si>
  <si>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</si>
  <si>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</si>
  <si>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</si>
  <si>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</si>
  <si>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</si>
  <si>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</si>
  <si>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</si>
  <si>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</si>
  <si>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</si>
  <si>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</si>
  <si>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</si>
  <si>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</si>
  <si>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</si>
  <si>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</si>
  <si>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</si>
  <si>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</si>
  <si>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</si>
  <si>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</si>
  <si>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</si>
  <si>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</si>
  <si>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</si>
  <si>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</si>
  <si>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</si>
  <si>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</si>
  <si>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</si>
  <si>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</si>
  <si>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</si>
  <si>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</si>
  <si>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</si>
  <si>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</si>
  <si>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</si>
  <si>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</si>
  <si>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</si>
  <si>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</si>
  <si>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</si>
  <si>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</si>
  <si>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</si>
  <si>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</si>
  <si>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</si>
  <si>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</si>
  <si>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</si>
  <si>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</si>
  <si>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</si>
  <si>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</si>
  <si>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</si>
  <si>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</si>
  <si>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</si>
  <si>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</si>
  <si>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</si>
  <si>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</si>
  <si>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</si>
  <si>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</si>
  <si>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</si>
  <si>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</si>
  <si>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</si>
  <si>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</si>
  <si>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</si>
  <si>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</si>
  <si>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</si>
  <si>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</si>
  <si>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</si>
  <si>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</si>
  <si>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</si>
  <si>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</si>
  <si>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</si>
  <si>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</si>
  <si>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</si>
  <si>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</si>
  <si>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</si>
  <si>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</si>
  <si>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</si>
  <si>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</si>
  <si>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</si>
  <si>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</si>
  <si>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</si>
  <si>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</si>
  <si>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</si>
  <si>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</si>
  <si>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</si>
  <si>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</si>
  <si>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</si>
  <si>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</si>
  <si>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</si>
  <si>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</si>
  <si>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</si>
  <si>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</si>
  <si>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</si>
  <si>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</si>
  <si>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</si>
  <si>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</si>
  <si>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</si>
  <si>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</si>
  <si>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</si>
  <si>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</si>
  <si>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</si>
  <si>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</si>
  <si>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</si>
  <si>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</si>
  <si>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</si>
  <si>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</si>
  <si>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</si>
  <si>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</si>
  <si>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</si>
  <si>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</si>
  <si>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</si>
  <si>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</si>
  <si>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</si>
  <si>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</si>
  <si>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</si>
  <si>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</si>
  <si>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</si>
  <si>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</si>
  <si>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</si>
  <si>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</si>
  <si>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</si>
  <si>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</si>
  <si>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</si>
  <si>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</si>
  <si>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</si>
  <si>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</si>
  <si>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</si>
  <si>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</si>
  <si>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</si>
  <si>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</si>
  <si>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</si>
  <si>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</si>
  <si>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</si>
  <si>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</si>
  <si>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</si>
  <si>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</si>
  <si>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</si>
  <si>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</si>
  <si>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</si>
  <si>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</si>
  <si>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</si>
  <si>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</si>
  <si>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</si>
  <si>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</si>
  <si>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</si>
  <si>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</si>
  <si>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</si>
  <si>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</si>
  <si>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</si>
  <si>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</si>
  <si>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</si>
  <si>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</si>
  <si>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</si>
  <si>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</si>
  <si>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</si>
  <si>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</si>
  <si>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</si>
  <si>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</si>
  <si>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</si>
  <si>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</si>
  <si>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</si>
  <si>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</si>
  <si>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</si>
  <si>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</si>
  <si>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</si>
  <si>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</si>
  <si>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</si>
  <si>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</si>
  <si>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</si>
  <si>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</si>
  <si>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</si>
  <si>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</si>
  <si>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</si>
  <si>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</si>
  <si>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</si>
  <si>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</si>
  <si>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</si>
  <si>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</si>
  <si>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</si>
  <si>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</si>
  <si>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</si>
  <si>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</si>
  <si>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</si>
  <si>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</si>
  <si>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</si>
  <si>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</si>
  <si>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</si>
  <si>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</si>
  <si>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</si>
  <si>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</si>
  <si>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</si>
  <si>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</si>
  <si>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</si>
  <si>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</si>
  <si>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</si>
  <si>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</si>
  <si>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</si>
  <si>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</si>
  <si>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</si>
  <si>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</si>
  <si>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</si>
  <si>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</si>
  <si>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</si>
  <si>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</si>
  <si>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</si>
  <si>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</si>
  <si>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</si>
  <si>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</si>
  <si>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</si>
  <si>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</si>
  <si>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</si>
  <si>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</si>
  <si>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</si>
  <si>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</si>
  <si>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</si>
  <si>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</si>
  <si>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</si>
  <si>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</si>
  <si>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</si>
  <si>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</si>
  <si>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</si>
  <si>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</si>
  <si>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</si>
  <si>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</si>
  <si>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</si>
  <si>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</si>
  <si>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</si>
  <si>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</si>
  <si>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</si>
  <si>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</si>
  <si>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</si>
  <si>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</si>
  <si>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</si>
  <si>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</si>
  <si>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</si>
  <si>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</si>
  <si>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</si>
  <si>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</si>
  <si>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</si>
  <si>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</si>
  <si>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</si>
  <si>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</si>
  <si>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</si>
  <si>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</si>
  <si>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</si>
  <si>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</si>
  <si>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</si>
  <si>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</si>
  <si>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</si>
  <si>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</si>
  <si>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</si>
  <si>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</si>
  <si>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</si>
  <si>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</si>
  <si>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</si>
  <si>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</si>
  <si>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</si>
  <si>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</si>
  <si>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</si>
  <si>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</si>
  <si>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</si>
  <si>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</si>
  <si>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</si>
  <si>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</si>
  <si>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</si>
  <si>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</si>
  <si>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</si>
  <si>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</si>
  <si>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</si>
  <si>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</si>
  <si>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</si>
  <si>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</si>
  <si>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</si>
  <si>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</si>
  <si>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</si>
  <si>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</si>
  <si>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</si>
  <si>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</si>
  <si>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</si>
  <si>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</si>
  <si>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</si>
  <si>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</si>
  <si>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</si>
  <si>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</si>
  <si>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</si>
  <si>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</si>
  <si>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</si>
  <si>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</si>
  <si>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</si>
  <si>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</si>
  <si>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</si>
  <si>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</si>
  <si>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</si>
  <si>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</si>
  <si>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</si>
  <si>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</si>
  <si>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</si>
  <si>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</si>
  <si>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</si>
  <si>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</si>
  <si>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</si>
  <si>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</si>
  <si>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</si>
  <si>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</si>
  <si>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</si>
  <si>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</si>
  <si>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</si>
  <si>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</si>
  <si>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</si>
  <si>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</si>
  <si>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</si>
  <si>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</si>
  <si>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</si>
  <si>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</si>
  <si>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</si>
  <si>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</si>
  <si>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</si>
  <si>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</si>
  <si>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</si>
  <si>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</si>
  <si>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</si>
  <si>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</si>
  <si>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</si>
  <si>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</si>
  <si>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</si>
  <si>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</si>
  <si>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</si>
  <si>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</si>
  <si>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</si>
  <si>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</si>
  <si>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</si>
  <si>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</si>
  <si>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</si>
  <si>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</si>
  <si>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</si>
  <si>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</si>
  <si>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</si>
  <si>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</si>
  <si>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</si>
  <si>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</si>
  <si>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</si>
  <si>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</si>
  <si>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</si>
  <si>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</si>
  <si>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</si>
  <si>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</si>
  <si>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</si>
  <si>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</si>
  <si>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</si>
  <si>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</si>
  <si>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</si>
  <si>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</si>
  <si>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</si>
  <si>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</si>
  <si>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</si>
  <si>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</si>
  <si>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</si>
  <si>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</si>
  <si>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</si>
  <si>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</si>
  <si>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</si>
  <si>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</si>
  <si>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</si>
  <si>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</si>
  <si>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</si>
  <si>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</si>
  <si>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</si>
  <si>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</si>
  <si>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</si>
  <si>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</si>
  <si>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</si>
  <si>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</si>
  <si>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</si>
  <si>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</si>
  <si>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</si>
  <si>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</si>
  <si>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</si>
  <si>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</si>
  <si>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</si>
  <si>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</si>
  <si>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</si>
  <si>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</si>
  <si>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</si>
  <si>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</si>
  <si>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</si>
  <si>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</si>
  <si>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</si>
  <si>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</si>
  <si>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</si>
  <si>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</si>
  <si>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</si>
  <si>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</si>
  <si>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</si>
  <si>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</si>
  <si>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</si>
  <si>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</si>
  <si>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</si>
  <si>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</si>
  <si>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</si>
  <si>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</si>
  <si>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</si>
  <si>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</si>
  <si>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</si>
  <si>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</si>
  <si>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</si>
  <si>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</si>
  <si>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</si>
  <si>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</si>
  <si>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</si>
  <si>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</si>
  <si>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</si>
  <si>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</si>
  <si>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</si>
  <si>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</si>
  <si>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</si>
  <si>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</si>
  <si>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</si>
  <si>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</si>
  <si>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</si>
  <si>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</si>
  <si>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</si>
  <si>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</si>
  <si>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</si>
  <si>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</si>
  <si>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</si>
  <si>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</si>
  <si>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</si>
  <si>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</si>
  <si>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</si>
  <si>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</si>
  <si>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</si>
  <si>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</si>
  <si>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</si>
  <si>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</si>
  <si>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</si>
  <si>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</si>
  <si>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</si>
  <si>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</si>
  <si>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</si>
  <si>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</si>
  <si>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</si>
  <si>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</si>
  <si>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</si>
  <si>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</si>
  <si>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</si>
  <si>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</si>
  <si>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</si>
  <si>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</si>
  <si>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</si>
  <si>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</si>
  <si>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</si>
  <si>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</si>
  <si>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</si>
  <si>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</si>
  <si>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</si>
  <si>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</si>
  <si>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</si>
  <si>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</si>
  <si>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</si>
  <si>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</si>
  <si>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</si>
  <si>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</si>
  <si>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</si>
  <si>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</si>
  <si>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</si>
  <si>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</si>
  <si>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</si>
  <si>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</si>
  <si>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</si>
  <si>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</si>
  <si>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</si>
  <si>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</si>
  <si>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</si>
  <si>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</si>
  <si>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</si>
  <si>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</si>
  <si>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</si>
  <si>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</si>
  <si>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</si>
  <si>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</si>
  <si>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</si>
  <si>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</si>
  <si>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</si>
  <si>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</si>
  <si>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</si>
  <si>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</si>
  <si>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</si>
  <si>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</si>
  <si>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</si>
  <si>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</si>
  <si>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</si>
  <si>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</si>
  <si>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</si>
  <si>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</si>
  <si>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</si>
  <si>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</si>
  <si>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</si>
  <si>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</si>
  <si>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</si>
  <si>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</si>
  <si>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</si>
  <si>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</si>
  <si>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</si>
  <si>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</si>
  <si>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</si>
  <si>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</si>
  <si>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</si>
  <si>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</si>
  <si>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</si>
  <si>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</si>
  <si>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</si>
  <si>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</si>
  <si>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</si>
  <si>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</si>
  <si>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</si>
  <si>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</si>
  <si>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</si>
  <si>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</si>
  <si>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</si>
  <si>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</si>
  <si>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</si>
  <si>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</si>
  <si>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</si>
  <si>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</si>
  <si>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</si>
  <si>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</si>
  <si>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</si>
  <si>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</si>
  <si>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</si>
  <si>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</si>
  <si>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</si>
  <si>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</si>
  <si>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</si>
  <si>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</si>
  <si>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</si>
  <si>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</si>
  <si>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</si>
  <si>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</si>
  <si>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</si>
  <si>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</si>
  <si>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</si>
  <si>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</si>
  <si>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</si>
  <si>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</si>
  <si>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</si>
  <si>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</si>
  <si>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</si>
  <si>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</si>
  <si>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</si>
  <si>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</si>
  <si>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</si>
  <si>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</si>
  <si>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</si>
  <si>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</si>
  <si>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</si>
  <si>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</si>
  <si>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</si>
  <si>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</si>
  <si>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</si>
  <si>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</si>
  <si>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</si>
  <si>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</si>
  <si>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</si>
  <si>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</si>
  <si>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</si>
  <si>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</si>
  <si>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</si>
  <si>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</si>
  <si>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</si>
  <si>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</si>
  <si>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</si>
  <si>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</si>
  <si>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</si>
  <si>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</si>
  <si>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</si>
  <si>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</si>
  <si>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</si>
  <si>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</si>
  <si>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</si>
  <si>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</si>
  <si>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</si>
  <si>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</si>
  <si>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</si>
  <si>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</si>
  <si>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</si>
  <si>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</si>
  <si>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</si>
  <si>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</si>
  <si>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</si>
  <si>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</si>
  <si>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</si>
  <si>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</si>
  <si>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</si>
  <si>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</si>
  <si>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</si>
  <si>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</si>
  <si>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</si>
  <si>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</si>
  <si>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</si>
  <si>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</si>
  <si>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</si>
  <si>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</si>
  <si>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</si>
  <si>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</si>
  <si>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</si>
  <si>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</si>
  <si>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</si>
  <si>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</si>
  <si>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</si>
  <si>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</si>
  <si>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</si>
  <si>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</si>
  <si>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</si>
  <si>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</si>
  <si>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</si>
  <si>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</si>
  <si>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</si>
  <si>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</si>
  <si>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</si>
  <si>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</si>
  <si>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</si>
  <si>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</si>
  <si>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</si>
  <si>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</si>
  <si>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</si>
  <si>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</si>
  <si>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</si>
  <si>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</si>
  <si>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</si>
  <si>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</si>
  <si>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</si>
  <si>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</si>
  <si>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</si>
  <si>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</si>
  <si>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</si>
  <si>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</si>
  <si>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</si>
  <si>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</si>
  <si>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</si>
  <si>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</si>
  <si>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</si>
  <si>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</si>
  <si>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</si>
  <si>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</si>
  <si>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</si>
  <si>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</si>
  <si>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</si>
  <si>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</si>
  <si>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</si>
  <si>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</si>
  <si>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</si>
  <si>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</si>
  <si>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</si>
  <si>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</si>
  <si>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</si>
  <si>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</si>
  <si>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</si>
  <si>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</si>
  <si>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</si>
  <si>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</si>
  <si>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</si>
  <si>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</si>
  <si>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</si>
  <si>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</si>
  <si>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</si>
  <si>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</si>
  <si>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</si>
  <si>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</si>
  <si>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</si>
  <si>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</si>
  <si>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</si>
  <si>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</si>
  <si>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</si>
  <si>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</si>
  <si>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</si>
  <si>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</si>
  <si>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</si>
  <si>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</si>
  <si>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</si>
  <si>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</si>
  <si>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</si>
  <si>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</si>
  <si>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</si>
  <si>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</si>
  <si>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</si>
  <si>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</si>
  <si>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</si>
  <si>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</si>
  <si>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</si>
  <si>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</si>
  <si>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</si>
  <si>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</si>
  <si>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</si>
  <si>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</si>
  <si>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</si>
  <si>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</si>
  <si>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</si>
  <si>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</si>
  <si>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</si>
  <si>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</si>
  <si>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</si>
  <si>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</si>
  <si>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</si>
  <si>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</si>
  <si>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</si>
  <si>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</si>
  <si>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</si>
  <si>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</si>
  <si>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</si>
  <si>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</si>
  <si>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</si>
  <si>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</si>
  <si>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</si>
  <si>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</si>
  <si>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</si>
  <si>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</si>
  <si>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</si>
  <si>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</si>
  <si>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</si>
  <si>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</si>
  <si>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</si>
  <si>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</si>
  <si>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</si>
  <si>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</si>
  <si>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</si>
  <si>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</si>
  <si>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</si>
  <si>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</si>
  <si>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</si>
  <si>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</si>
  <si>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</si>
  <si>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</si>
  <si>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</si>
  <si>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</si>
  <si>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</si>
  <si>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</si>
  <si>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</si>
  <si>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</si>
  <si>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</si>
  <si>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</si>
  <si>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</si>
  <si>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</si>
  <si>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</si>
  <si>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</si>
  <si>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</si>
  <si>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</si>
  <si>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</si>
  <si>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</si>
  <si>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</si>
  <si>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</si>
  <si>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</si>
  <si>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</si>
  <si>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</si>
  <si>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</si>
  <si>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</si>
  <si>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</si>
  <si>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</si>
  <si>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</si>
  <si>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</si>
  <si>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</si>
  <si>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</si>
  <si>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</si>
  <si>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</si>
  <si>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</si>
  <si>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</si>
  <si>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</si>
  <si>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</si>
  <si>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</si>
  <si>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</si>
  <si>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</si>
  <si>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</si>
  <si>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</si>
  <si>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</si>
  <si>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</si>
  <si>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</si>
  <si>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</si>
  <si>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</si>
  <si>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</si>
  <si>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</si>
  <si>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</si>
  <si>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</si>
  <si>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</si>
  <si>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</si>
  <si>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</si>
  <si>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</si>
  <si>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</si>
  <si>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</si>
  <si>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</si>
  <si>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</si>
  <si>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</si>
  <si>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</si>
  <si>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</si>
  <si>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</si>
  <si>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</si>
  <si>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</si>
  <si>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</si>
  <si>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</si>
  <si>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</si>
  <si>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</si>
  <si>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</si>
  <si>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</si>
  <si>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</si>
  <si>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</si>
  <si>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</si>
  <si>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</si>
  <si>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</si>
  <si>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</si>
  <si>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</si>
  <si>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</si>
  <si>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</si>
  <si>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</si>
  <si>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</si>
  <si>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</si>
  <si>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</si>
  <si>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</si>
  <si>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</si>
  <si>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</si>
  <si>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</si>
  <si>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</si>
  <si>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</si>
  <si>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</si>
  <si>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</si>
  <si>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</si>
  <si>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</si>
  <si>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</si>
  <si>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</si>
  <si>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</si>
  <si>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</si>
  <si>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</si>
  <si>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</si>
  <si>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</si>
  <si>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</si>
  <si>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</si>
  <si>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</si>
  <si>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</si>
  <si>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</si>
  <si>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</si>
  <si>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</si>
  <si>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</si>
  <si>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</si>
  <si>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</si>
  <si>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</si>
  <si>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</si>
  <si>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</si>
  <si>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</si>
  <si>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</si>
  <si>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</si>
  <si>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</si>
  <si>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</si>
  <si>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</si>
  <si>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</si>
  <si>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</si>
  <si>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</si>
  <si>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</si>
  <si>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</si>
  <si>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</si>
  <si>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</si>
  <si>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</si>
  <si>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</si>
  <si>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</si>
  <si>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</si>
  <si>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</si>
  <si>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</si>
  <si>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</si>
  <si>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</si>
  <si>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</si>
  <si>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</si>
  <si>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</si>
  <si>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</si>
  <si>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</si>
  <si>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</si>
  <si>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</si>
  <si>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</si>
  <si>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</si>
  <si>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</si>
  <si>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</si>
  <si>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</si>
  <si>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</si>
  <si>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</si>
  <si>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</si>
  <si>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</si>
  <si>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</si>
  <si>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</si>
  <si>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</si>
  <si>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</si>
  <si>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</si>
  <si>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</si>
  <si>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</si>
  <si>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</si>
  <si>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</si>
  <si>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</si>
  <si>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</si>
  <si>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</si>
  <si>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</si>
  <si>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</si>
  <si>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</si>
  <si>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</si>
  <si>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</si>
  <si>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</si>
  <si>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</si>
  <si>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</si>
  <si>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</si>
  <si>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</si>
  <si>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</si>
  <si>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</si>
  <si>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</si>
  <si>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</si>
  <si>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</si>
  <si>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</si>
  <si>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</si>
  <si>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</si>
  <si>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</si>
  <si>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</si>
  <si>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</si>
  <si>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</si>
  <si>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</si>
  <si>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</si>
  <si>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</si>
  <si>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</si>
  <si>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</si>
  <si>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</si>
  <si>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</si>
  <si>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</si>
  <si>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</si>
  <si>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</si>
  <si>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</si>
  <si>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</si>
  <si>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</si>
  <si>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</si>
  <si>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</si>
  <si>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</si>
  <si>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</si>
  <si>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</si>
  <si>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</si>
  <si>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</si>
  <si>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</si>
  <si>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</si>
  <si>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</si>
  <si>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</si>
  <si>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</si>
  <si>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</si>
  <si>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</si>
  <si>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</si>
  <si>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</si>
  <si>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</si>
  <si>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</si>
  <si>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</si>
  <si>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</si>
  <si>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</si>
  <si>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</si>
  <si>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</si>
  <si>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</si>
  <si>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</si>
  <si>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</si>
  <si>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</si>
  <si>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</si>
  <si>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</si>
  <si>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</si>
  <si>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</si>
  <si>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</si>
  <si>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</si>
  <si>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</si>
  <si>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</si>
  <si>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</si>
  <si>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</si>
  <si>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</si>
  <si>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</si>
  <si>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</si>
  <si>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</si>
  <si>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</si>
  <si>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</si>
  <si>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</si>
  <si>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</si>
  <si>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</si>
  <si>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</si>
  <si>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</si>
  <si>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</si>
  <si>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</si>
  <si>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</si>
  <si>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</si>
  <si>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</si>
  <si>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</si>
  <si>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</si>
  <si>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</si>
  <si>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</si>
  <si>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</si>
  <si>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</si>
  <si>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</si>
  <si>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</si>
  <si>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</si>
  <si>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</si>
  <si>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</si>
  <si>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</si>
  <si>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</si>
  <si>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</si>
  <si>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</si>
  <si>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</si>
  <si>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</si>
  <si>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</si>
  <si>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</si>
  <si>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</si>
  <si>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</si>
  <si>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</si>
  <si>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</si>
  <si>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</si>
  <si>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</si>
  <si>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</si>
  <si>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</si>
  <si>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</si>
  <si>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</si>
  <si>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</si>
  <si>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</si>
  <si>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</si>
  <si>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</si>
  <si>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</si>
  <si>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</si>
  <si>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</si>
  <si>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</si>
  <si>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</si>
  <si>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</si>
  <si>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</si>
  <si>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</si>
  <si>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</si>
  <si>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</si>
  <si>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</si>
  <si>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</si>
  <si>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</si>
  <si>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</si>
  <si>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</si>
  <si>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</si>
  <si>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</si>
  <si>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</si>
  <si>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</si>
  <si>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</si>
  <si>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</si>
  <si>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</si>
  <si>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</si>
  <si>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</si>
  <si>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</si>
  <si>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</si>
  <si>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</si>
  <si>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</si>
  <si>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</si>
  <si>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</si>
  <si>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</si>
  <si>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</si>
  <si>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</si>
  <si>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</si>
  <si>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</si>
  <si>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</si>
  <si>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</si>
  <si>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</si>
  <si>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</si>
  <si>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</si>
  <si>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</si>
  <si>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</si>
  <si>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</si>
  <si>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</si>
  <si>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</si>
  <si>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</si>
  <si>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</si>
  <si>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</si>
  <si>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</si>
  <si>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</si>
  <si>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</si>
  <si>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</si>
  <si>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</si>
  <si>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</si>
  <si>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</si>
  <si>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</si>
  <si>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</si>
  <si>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</si>
  <si>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</si>
  <si>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</si>
  <si>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</si>
  <si>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</si>
  <si>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</si>
  <si>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</si>
  <si>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</si>
  <si>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</si>
  <si>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</si>
  <si>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</si>
  <si>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</si>
  <si>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</si>
  <si>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</si>
  <si>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</si>
  <si>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</si>
  <si>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</si>
  <si>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</si>
  <si>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</si>
  <si>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</si>
  <si>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</si>
  <si>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</si>
  <si>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</si>
  <si>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</si>
  <si>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</si>
  <si>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</si>
  <si>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</si>
  <si>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</si>
  <si>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</si>
  <si>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</si>
  <si>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</si>
  <si>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</si>
  <si>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</si>
  <si>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</si>
  <si>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</si>
  <si>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</si>
  <si>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</si>
  <si>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</si>
  <si>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</si>
  <si>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</si>
  <si>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</si>
  <si>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</si>
  <si>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</si>
  <si>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</si>
  <si>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</si>
  <si>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</si>
  <si>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</si>
  <si>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</si>
  <si>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</si>
  <si>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</si>
  <si>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</si>
  <si>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</si>
  <si>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</si>
  <si>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</si>
  <si>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</si>
  <si>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</si>
  <si>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</si>
  <si>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</si>
  <si>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</si>
  <si>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</si>
  <si>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</si>
  <si>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</si>
  <si>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</si>
  <si>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</si>
  <si>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</si>
  <si>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</si>
  <si>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</si>
  <si>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</si>
  <si>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</si>
  <si>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</si>
  <si>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</si>
  <si>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</si>
  <si>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</si>
  <si>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</si>
  <si>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</si>
  <si>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</si>
  <si>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</si>
  <si>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</si>
  <si>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</si>
  <si>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</si>
  <si>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</si>
  <si>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</si>
  <si>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</si>
  <si>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</si>
  <si>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</si>
  <si>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</si>
  <si>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</si>
  <si>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</si>
  <si>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</si>
  <si>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</si>
  <si>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</si>
  <si>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</si>
  <si>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</si>
  <si>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</si>
  <si>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</si>
  <si>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</si>
  <si>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</si>
  <si>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</si>
  <si>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</si>
  <si>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</si>
  <si>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</si>
  <si>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</si>
  <si>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</si>
  <si>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</si>
  <si>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</si>
  <si>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</si>
  <si>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</si>
  <si>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</si>
  <si>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</si>
  <si>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</si>
  <si>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</si>
  <si>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</si>
  <si>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</si>
  <si>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</si>
  <si>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</si>
  <si>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</si>
  <si>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</si>
  <si>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</si>
  <si>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</si>
  <si>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</si>
  <si>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</si>
  <si>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</si>
  <si>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</si>
  <si>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</si>
  <si>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</si>
  <si>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</si>
  <si>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</si>
  <si>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</si>
  <si>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</si>
  <si>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</si>
  <si>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</si>
  <si>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</si>
  <si>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</si>
  <si>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</si>
  <si>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</si>
  <si>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</si>
  <si>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</si>
  <si>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</si>
  <si>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</si>
  <si>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</si>
  <si>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</si>
  <si>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</si>
  <si>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</si>
  <si>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</si>
  <si>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</si>
  <si>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</si>
  <si>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</si>
  <si>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</si>
  <si>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</si>
  <si>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</si>
  <si>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</si>
  <si>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</si>
  <si>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</si>
  <si>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</si>
  <si>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</si>
  <si>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</si>
  <si>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</si>
  <si>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</si>
  <si>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</si>
  <si>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</si>
  <si>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</si>
  <si>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</si>
  <si>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</si>
  <si>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</si>
  <si>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</si>
  <si>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</si>
  <si>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</si>
  <si>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</si>
  <si>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</si>
  <si>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</si>
  <si>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</si>
  <si>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</si>
  <si>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</si>
  <si>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</si>
  <si>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</si>
  <si>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</si>
  <si>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</si>
  <si>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</si>
  <si>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</si>
  <si>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</si>
  <si>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</si>
  <si>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</si>
  <si>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</si>
  <si>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</si>
  <si>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</si>
  <si>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</si>
  <si>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</si>
  <si>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</si>
  <si>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</si>
  <si>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</si>
  <si>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</si>
  <si>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</si>
  <si>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</si>
  <si>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</si>
  <si>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</si>
  <si>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</si>
  <si>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</si>
  <si>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</si>
  <si>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</si>
  <si>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</si>
  <si>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</si>
  <si>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</si>
  <si>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</si>
  <si>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</si>
  <si>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</si>
  <si>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</si>
  <si>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</si>
  <si>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</si>
  <si>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</si>
  <si>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</si>
  <si>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</si>
  <si>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</si>
  <si>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</si>
  <si>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</si>
  <si>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</si>
  <si>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</si>
  <si>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</si>
  <si>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</si>
  <si>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</si>
  <si>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</si>
  <si>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</si>
  <si>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</si>
  <si>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</si>
  <si>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</si>
  <si>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</si>
  <si>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</si>
  <si>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</si>
  <si>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</si>
  <si>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</si>
  <si>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</si>
  <si>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</si>
  <si>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</si>
  <si>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</si>
  <si>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</si>
  <si>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</si>
  <si>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</si>
  <si>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</si>
  <si>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</si>
  <si>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</si>
  <si>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</si>
  <si>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</si>
  <si>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</si>
  <si>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</si>
  <si>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</si>
  <si>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</si>
  <si>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</si>
  <si>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</si>
  <si>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</si>
  <si>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</si>
  <si>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</si>
  <si>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</si>
  <si>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</si>
  <si>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</si>
  <si>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</si>
  <si>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</si>
  <si>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</si>
  <si>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</si>
  <si>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</si>
  <si>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</si>
  <si>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</si>
  <si>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</si>
  <si>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</si>
  <si>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</si>
  <si>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</si>
  <si>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</si>
  <si>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</si>
  <si>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</si>
  <si>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</si>
  <si>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</si>
  <si>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</si>
  <si>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</si>
  <si>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</si>
  <si>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</si>
  <si>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</si>
  <si>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</si>
  <si>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</si>
  <si>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</si>
  <si>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</si>
  <si>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</si>
  <si>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</si>
  <si>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</si>
  <si>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</si>
  <si>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</si>
  <si>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</si>
  <si>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</si>
  <si>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</si>
  <si>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</si>
  <si>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</si>
  <si>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</si>
  <si>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</si>
  <si>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</si>
  <si>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</si>
  <si>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</si>
  <si>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</si>
  <si>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</si>
  <si>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</si>
  <si>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</si>
  <si>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</si>
  <si>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</si>
  <si>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</si>
  <si>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</si>
  <si>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</si>
  <si>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</si>
  <si>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</si>
  <si>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</si>
  <si>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</si>
  <si>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</si>
  <si>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</si>
  <si>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</si>
  <si>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</si>
  <si>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</si>
  <si>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</si>
  <si>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</si>
  <si>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</si>
  <si>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</si>
  <si>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</si>
  <si>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</si>
  <si>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</si>
  <si>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</si>
  <si>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</si>
  <si>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</si>
  <si>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</si>
  <si>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</si>
  <si>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</si>
  <si>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</si>
  <si>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</si>
  <si>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</si>
  <si>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</si>
  <si>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</si>
  <si>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</si>
  <si>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</si>
  <si>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</si>
  <si>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</si>
  <si>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</si>
  <si>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</si>
  <si>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</si>
  <si>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</si>
  <si>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</si>
  <si>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</si>
  <si>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</si>
  <si>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</si>
  <si>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</si>
  <si>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</si>
  <si>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</si>
  <si>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</si>
  <si>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</si>
  <si>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</si>
  <si>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</si>
  <si>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</si>
  <si>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</si>
  <si>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</si>
  <si>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</si>
  <si>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</si>
  <si>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</si>
  <si>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</si>
  <si>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</si>
  <si>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</si>
  <si>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</si>
  <si>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</si>
  <si>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</si>
  <si>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</si>
  <si>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</si>
  <si>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</si>
  <si>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</si>
  <si>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</si>
  <si>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</si>
  <si>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</si>
  <si>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</si>
  <si>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</si>
  <si>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</si>
  <si>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</si>
  <si>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</si>
  <si>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</si>
  <si>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</si>
  <si>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</si>
  <si>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</si>
  <si>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</si>
  <si>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</si>
  <si>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</si>
  <si>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</si>
  <si>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</si>
  <si>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</si>
  <si>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</si>
  <si>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</si>
  <si>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</si>
  <si>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</si>
  <si>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</si>
  <si>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</si>
  <si>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</si>
  <si>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</si>
  <si>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</si>
  <si>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</si>
  <si>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</si>
  <si>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</si>
  <si>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</si>
  <si>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</si>
  <si>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</si>
  <si>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</si>
  <si>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</si>
  <si>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</si>
  <si>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</si>
  <si>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</si>
  <si>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</si>
  <si>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</si>
  <si>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</si>
  <si>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</si>
  <si>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</si>
  <si>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</si>
  <si>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</si>
  <si>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</si>
  <si>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</si>
  <si>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</si>
  <si>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</si>
  <si>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</si>
  <si>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</si>
  <si>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</si>
  <si>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</si>
  <si>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</si>
  <si>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</si>
  <si>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</si>
  <si>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</si>
  <si>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</si>
  <si>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</si>
  <si>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</si>
  <si>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</si>
  <si>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</si>
  <si>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</si>
  <si>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</si>
  <si>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</si>
  <si>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</si>
  <si>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</si>
  <si>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</si>
  <si>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</si>
  <si>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</si>
  <si>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</si>
  <si>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</si>
  <si>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</si>
  <si>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</si>
  <si>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</si>
  <si>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</si>
  <si>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</si>
  <si>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</si>
  <si>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</si>
  <si>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</si>
  <si>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</si>
  <si>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</si>
  <si>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</si>
  <si>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</si>
  <si>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</si>
  <si>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</si>
  <si>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</si>
  <si>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</si>
  <si>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</si>
  <si>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</si>
  <si>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</si>
  <si>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</si>
  <si>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</si>
  <si>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</si>
  <si>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</si>
  <si>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</si>
  <si>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</si>
  <si>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</si>
  <si>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</si>
  <si>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</si>
  <si>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</si>
  <si>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</si>
  <si>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</si>
  <si>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</si>
  <si>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</si>
  <si>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</si>
  <si>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</si>
  <si>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</si>
  <si>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</si>
  <si>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</si>
  <si>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</si>
  <si>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</si>
  <si>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</si>
  <si>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</si>
  <si>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</si>
  <si>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</si>
  <si>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</si>
  <si>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</si>
  <si>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</si>
  <si>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</si>
  <si>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</si>
  <si>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</si>
  <si>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</si>
  <si>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</si>
  <si>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</si>
  <si>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</si>
  <si>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</si>
  <si>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</si>
  <si>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</si>
  <si>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</si>
  <si>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</si>
  <si>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</si>
  <si>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</si>
  <si>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</si>
  <si>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</si>
  <si>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</si>
  <si>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</si>
  <si>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</si>
  <si>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</si>
  <si>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</si>
  <si>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</si>
  <si>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</si>
  <si>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</si>
  <si>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</si>
  <si>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</si>
  <si>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</si>
  <si>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</si>
  <si>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</si>
  <si>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</si>
  <si>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</si>
  <si>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</si>
  <si>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</si>
  <si>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</si>
  <si>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</si>
  <si>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</si>
  <si>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</si>
  <si>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</si>
  <si>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</si>
  <si>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</si>
  <si>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</si>
  <si>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</si>
  <si>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</si>
  <si>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</si>
  <si>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</si>
  <si>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</si>
  <si>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</si>
  <si>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</si>
  <si>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</si>
  <si>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</si>
  <si>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</si>
  <si>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</si>
  <si>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</si>
  <si>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</si>
  <si>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</si>
  <si>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</si>
  <si>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</si>
  <si>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</si>
  <si>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</si>
  <si>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</si>
  <si>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</si>
  <si>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</si>
  <si>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</si>
  <si>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</si>
  <si>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</si>
  <si>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</si>
  <si>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</si>
  <si>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</si>
  <si>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</si>
  <si>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</si>
  <si>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</si>
  <si>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</si>
  <si>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</si>
  <si>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</si>
  <si>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</si>
  <si>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</si>
  <si>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</si>
  <si>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</si>
  <si>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</si>
  <si>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</si>
  <si>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</si>
  <si>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</si>
  <si>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</si>
  <si>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</si>
  <si>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</si>
  <si>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</si>
  <si>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</si>
  <si>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</si>
  <si>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</si>
  <si>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</si>
  <si>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</si>
  <si>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</si>
  <si>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</si>
  <si>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</si>
  <si>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</si>
  <si>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</si>
  <si>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</si>
  <si>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</si>
  <si>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</si>
  <si>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</si>
  <si>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</si>
  <si>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</si>
  <si>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</si>
  <si>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</si>
  <si>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</si>
  <si>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</si>
  <si>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</si>
  <si>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</si>
  <si>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</si>
  <si>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</si>
  <si>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</si>
  <si>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</si>
  <si>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</si>
  <si>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</si>
  <si>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</si>
  <si>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</si>
  <si>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</si>
  <si>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</si>
  <si>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</si>
  <si>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</si>
  <si>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</si>
  <si>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</si>
  <si>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</si>
  <si>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</si>
  <si>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</si>
  <si>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</si>
  <si>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</si>
  <si>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</si>
  <si>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</si>
  <si>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</si>
  <si>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</si>
  <si>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</si>
  <si>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</si>
  <si>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</si>
  <si>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</si>
  <si>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</si>
  <si>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</si>
  <si>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</si>
  <si>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</si>
  <si>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</si>
  <si>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</si>
  <si>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</si>
  <si>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</si>
  <si>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</si>
  <si>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</si>
  <si>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</si>
  <si>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</si>
  <si>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</si>
  <si>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</si>
  <si>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</si>
  <si>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</si>
  <si>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</si>
  <si>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</si>
  <si>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</si>
  <si>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</si>
  <si>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</si>
  <si>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</si>
  <si>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</si>
  <si>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</si>
  <si>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</si>
  <si>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</si>
  <si>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</si>
  <si>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</si>
  <si>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</si>
  <si>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</si>
  <si>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</si>
  <si>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</si>
  <si>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</si>
  <si>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</si>
  <si>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</si>
  <si>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</si>
  <si>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</si>
  <si>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</si>
  <si>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</si>
  <si>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</si>
  <si>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</si>
  <si>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</si>
  <si>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</si>
  <si>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</si>
  <si>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</si>
  <si>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</si>
  <si>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</si>
  <si>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</si>
  <si>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</si>
  <si>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</si>
  <si>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</si>
  <si>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</si>
  <si>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</si>
  <si>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</si>
  <si>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</si>
  <si>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</si>
  <si>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</si>
  <si>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</si>
  <si>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</si>
  <si>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</si>
  <si>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</si>
  <si>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</si>
  <si>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</si>
  <si>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</si>
  <si>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</si>
  <si>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</si>
  <si>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</si>
  <si>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</si>
  <si>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</si>
  <si>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</si>
  <si>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</si>
  <si>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</si>
  <si>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</si>
  <si>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</si>
  <si>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</si>
  <si>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</si>
  <si>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</si>
  <si>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</si>
  <si>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</si>
  <si>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</si>
  <si>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</si>
  <si>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</si>
  <si>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</si>
  <si>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</si>
  <si>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</si>
  <si>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</si>
  <si>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</si>
  <si>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</si>
  <si>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</si>
  <si>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</si>
  <si>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</si>
  <si>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</si>
  <si>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</si>
  <si>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</si>
  <si>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</si>
  <si>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</si>
  <si>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</si>
  <si>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</si>
  <si>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</si>
  <si>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</si>
  <si>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</si>
  <si>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</si>
  <si>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</si>
  <si>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</si>
  <si>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</si>
  <si>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</si>
  <si>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</si>
  <si>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</si>
  <si>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</si>
  <si>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</si>
  <si>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</si>
  <si>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</si>
  <si>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</si>
  <si>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</si>
  <si>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</si>
  <si>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</si>
  <si>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</si>
  <si>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</si>
  <si>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</si>
  <si>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</si>
  <si>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</si>
  <si>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</si>
  <si>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</si>
  <si>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</si>
  <si>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</si>
  <si>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</si>
  <si>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</si>
  <si>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</si>
  <si>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</si>
  <si>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</si>
  <si>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</si>
  <si>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</si>
  <si>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</si>
  <si>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</si>
  <si>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</si>
  <si>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</si>
  <si>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</si>
  <si>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</si>
  <si>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</si>
  <si>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</si>
  <si>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</si>
  <si>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</si>
  <si>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</si>
  <si>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</si>
  <si>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</si>
  <si>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</si>
  <si>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</si>
  <si>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</si>
  <si>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</si>
  <si>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</si>
  <si>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</si>
  <si>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</si>
  <si>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</si>
  <si>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</si>
  <si>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</si>
  <si>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</si>
  <si>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</si>
  <si>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</si>
  <si>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</si>
  <si>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</si>
  <si>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</si>
  <si>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</si>
  <si>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</si>
  <si>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</si>
  <si>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</si>
  <si>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</si>
  <si>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</si>
  <si>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</si>
  <si>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</si>
  <si>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</si>
  <si>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</si>
  <si>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</si>
  <si>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</si>
  <si>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</si>
  <si>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</si>
  <si>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</si>
  <si>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</si>
  <si>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</si>
  <si>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</si>
  <si>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</si>
  <si>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</si>
  <si>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</si>
  <si>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</si>
  <si>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</si>
  <si>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</si>
  <si>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</si>
  <si>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</si>
  <si>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</si>
  <si>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</si>
  <si>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</si>
  <si>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</si>
  <si>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</si>
  <si>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</si>
  <si>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</si>
  <si>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</si>
  <si>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</si>
  <si>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</si>
  <si>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</si>
  <si>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</si>
  <si>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</si>
  <si>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</si>
  <si>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</si>
  <si>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</si>
  <si>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</si>
  <si>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</si>
  <si>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</si>
  <si>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</si>
  <si>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</si>
  <si>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</si>
  <si>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</si>
  <si>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</si>
  <si>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</si>
  <si>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</si>
  <si>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</si>
  <si>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</si>
  <si>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</si>
  <si>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</si>
  <si>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</si>
  <si>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</si>
  <si>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</si>
  <si>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</si>
  <si>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</si>
  <si>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</si>
  <si>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</si>
  <si>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</si>
  <si>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</si>
  <si>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</si>
  <si>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</si>
  <si>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</si>
  <si>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</si>
  <si>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</si>
  <si>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</si>
  <si>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</si>
  <si>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</si>
  <si>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</si>
  <si>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</si>
  <si>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</si>
  <si>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</si>
  <si>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</si>
  <si>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</si>
  <si>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</si>
  <si>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</si>
  <si>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</si>
  <si>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</si>
  <si>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</si>
  <si>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</si>
  <si>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</si>
  <si>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</si>
  <si>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</si>
  <si>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</si>
  <si>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</si>
  <si>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</si>
  <si>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</si>
  <si>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</si>
  <si>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</si>
  <si>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</si>
  <si>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</si>
  <si>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</si>
  <si>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</si>
  <si>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</si>
  <si>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</si>
  <si>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</si>
  <si>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</si>
  <si>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</si>
  <si>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</si>
  <si>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</si>
  <si>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</si>
  <si>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</si>
  <si>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</si>
  <si>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</si>
  <si>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</si>
  <si>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</si>
  <si>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</si>
  <si>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</si>
  <si>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</si>
  <si>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</si>
  <si>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</si>
  <si>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</si>
  <si>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</si>
  <si>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</si>
  <si>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</si>
  <si>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</si>
  <si>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</si>
  <si>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</si>
  <si>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</si>
  <si>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</si>
  <si>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</si>
  <si>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</si>
  <si>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</si>
  <si>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</si>
  <si>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</si>
  <si>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</si>
  <si>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</si>
  <si>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</si>
  <si>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</si>
  <si>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</si>
  <si>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</si>
  <si>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</si>
  <si>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</si>
  <si>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</si>
  <si>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</si>
  <si>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</si>
  <si>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</si>
  <si>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</si>
  <si>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</si>
  <si>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</si>
  <si>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</si>
  <si>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</si>
  <si>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</si>
  <si>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</si>
  <si>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</si>
  <si>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</si>
  <si>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</si>
  <si>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</si>
  <si>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</si>
  <si>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</si>
  <si>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</si>
  <si>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</si>
  <si>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</si>
  <si>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</si>
  <si>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</si>
  <si>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</si>
  <si>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</si>
  <si>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</si>
  <si>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</si>
  <si>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</si>
  <si>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</si>
  <si>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</si>
  <si>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</si>
  <si>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</si>
  <si>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</si>
  <si>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</si>
  <si>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</si>
  <si>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</si>
  <si>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</si>
  <si>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</si>
  <si>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</si>
  <si>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</si>
  <si>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</si>
  <si>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</si>
  <si>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</si>
  <si>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</si>
  <si>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</si>
  <si>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</si>
  <si>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</si>
  <si>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</si>
  <si>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</si>
  <si>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</si>
  <si>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</si>
  <si>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</si>
  <si>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</si>
  <si>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</si>
  <si>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</si>
  <si>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</si>
  <si>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</si>
  <si>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</si>
  <si>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</si>
  <si>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</si>
  <si>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</si>
  <si>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</si>
  <si>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</si>
  <si>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</si>
  <si>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</si>
  <si>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</si>
  <si>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</si>
  <si>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</si>
  <si>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</si>
  <si>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</si>
  <si>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</si>
  <si>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</si>
  <si>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</si>
  <si>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</si>
  <si>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</si>
  <si>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</si>
  <si>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</si>
  <si>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</si>
  <si>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</si>
  <si>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</si>
  <si>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</si>
  <si>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</si>
  <si>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</si>
  <si>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</si>
  <si>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</si>
  <si>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</si>
  <si>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</si>
  <si>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</si>
  <si>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</si>
  <si>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</si>
  <si>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</si>
  <si>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</si>
  <si>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</si>
  <si>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</si>
  <si>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</si>
  <si>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</si>
  <si>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</si>
  <si>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</si>
  <si>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</si>
  <si>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</si>
  <si>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</si>
  <si>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</si>
  <si>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</si>
  <si>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</si>
  <si>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</si>
  <si>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</si>
  <si>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</si>
  <si>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</si>
  <si>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</si>
  <si>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</si>
  <si>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</si>
  <si>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</si>
  <si>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</si>
  <si>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</si>
  <si>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</si>
  <si>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</si>
  <si>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</si>
  <si>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</si>
  <si>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</si>
  <si>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</si>
  <si>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</si>
  <si>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</si>
  <si>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</si>
  <si>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</si>
  <si>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</si>
  <si>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</si>
  <si>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</si>
  <si>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</si>
  <si>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</si>
  <si>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</si>
  <si>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</si>
  <si>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</si>
  <si>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</si>
  <si>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</si>
  <si>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</si>
  <si>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</si>
  <si>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</si>
  <si>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</si>
  <si>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</si>
  <si>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</si>
  <si>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</si>
  <si>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</si>
  <si>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</si>
  <si>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</si>
  <si>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</si>
  <si>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</si>
  <si>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</si>
  <si>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</si>
  <si>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</si>
  <si>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</si>
  <si>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</si>
  <si>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</si>
  <si>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</si>
  <si>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</si>
  <si>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</si>
  <si>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</si>
  <si>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</si>
  <si>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</si>
  <si>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</si>
  <si>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</si>
  <si>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</si>
  <si>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</si>
  <si>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</si>
  <si>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</si>
  <si>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</si>
  <si>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</si>
  <si>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</si>
  <si>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</si>
  <si>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</si>
  <si>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</si>
  <si>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</si>
  <si>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</si>
  <si>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</si>
  <si>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</si>
  <si>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</si>
  <si>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</si>
  <si>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</si>
  <si>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</si>
  <si>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</si>
  <si>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</si>
  <si>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</si>
  <si>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</si>
  <si>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</si>
  <si>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</si>
  <si>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</si>
  <si>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</si>
  <si>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</si>
  <si>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</si>
  <si>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</si>
  <si>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</si>
  <si>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</si>
  <si>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</si>
  <si>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</si>
  <si>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</si>
  <si>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</si>
  <si>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</si>
  <si>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</si>
  <si>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</si>
  <si>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</si>
  <si>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</si>
  <si>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</si>
  <si>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</si>
  <si>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</si>
  <si>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</si>
  <si>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</si>
  <si>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</si>
  <si>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</si>
  <si>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</si>
  <si>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</si>
  <si>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</si>
  <si>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</si>
  <si>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</si>
  <si>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</si>
  <si>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</si>
  <si>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</si>
  <si>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</si>
  <si>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</si>
  <si>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</si>
  <si>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</si>
  <si>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</si>
  <si>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</si>
  <si>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</si>
  <si>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</si>
  <si>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</si>
  <si>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</si>
  <si>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</si>
  <si>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</si>
  <si>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</si>
  <si>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</si>
  <si>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</si>
  <si>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</si>
  <si>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</si>
  <si>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</si>
  <si>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</si>
  <si>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</si>
  <si>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</si>
  <si>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</si>
  <si>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</si>
  <si>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</si>
  <si>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</si>
  <si>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</si>
  <si>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</si>
  <si>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</si>
  <si>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</si>
  <si>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</si>
  <si>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</si>
  <si>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</si>
  <si>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</si>
  <si>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</si>
  <si>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</si>
  <si>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</si>
  <si>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</si>
  <si>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</si>
  <si>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</si>
  <si>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</si>
  <si>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</si>
  <si>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</si>
  <si>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</si>
  <si>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</si>
  <si>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</si>
  <si>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</si>
  <si>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</si>
  <si>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</si>
  <si>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</si>
  <si>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</si>
  <si>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</si>
  <si>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</si>
  <si>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</si>
  <si>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</si>
  <si>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</si>
  <si>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</si>
  <si>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</si>
  <si>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</si>
  <si>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</si>
  <si>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</si>
  <si>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</si>
  <si>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</si>
  <si>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</si>
  <si>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</si>
  <si>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</si>
  <si>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</si>
  <si>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</si>
  <si>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</si>
  <si>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</si>
  <si>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</si>
  <si>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</si>
  <si>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</si>
  <si>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</si>
  <si>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</si>
  <si>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</si>
  <si>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</si>
  <si>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</si>
  <si>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</si>
  <si>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</si>
  <si>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</si>
  <si>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</si>
  <si>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</si>
  <si>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</si>
  <si>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</si>
  <si>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</si>
  <si>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</si>
  <si>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</si>
  <si>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</si>
  <si>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</si>
  <si>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</si>
  <si>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</si>
  <si>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</si>
  <si>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</si>
  <si>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</si>
  <si>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</si>
  <si>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</si>
  <si>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</si>
  <si>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</si>
  <si>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</si>
  <si>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</si>
  <si>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</si>
  <si>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</si>
  <si>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</si>
  <si>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</si>
  <si>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</si>
  <si>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</si>
  <si>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</si>
  <si>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</si>
  <si>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</si>
  <si>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</si>
  <si>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</si>
  <si>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</si>
  <si>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</si>
  <si>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</si>
  <si>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</si>
  <si>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</si>
  <si>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</si>
  <si>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</si>
  <si>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</si>
  <si>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</si>
  <si>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</si>
  <si>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</si>
  <si>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</si>
  <si>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</si>
  <si>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</si>
  <si>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</si>
  <si>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</si>
  <si>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</si>
  <si>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</si>
  <si>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</si>
  <si>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</si>
  <si>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</si>
  <si>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</si>
  <si>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</si>
  <si>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</si>
  <si>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</si>
  <si>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</si>
  <si>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</si>
  <si>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</si>
  <si>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</si>
  <si>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</si>
  <si>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</si>
  <si>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</si>
  <si>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</si>
  <si>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</si>
  <si>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</si>
  <si>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</si>
  <si>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</si>
  <si>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</si>
  <si>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</si>
  <si>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</si>
  <si>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</si>
  <si>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</si>
  <si>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</si>
  <si>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</si>
  <si>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</si>
  <si>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</si>
  <si>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</si>
  <si>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</si>
  <si>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</si>
  <si>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</si>
  <si>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</si>
  <si>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</si>
  <si>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</si>
  <si>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</si>
  <si>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</si>
  <si>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</si>
  <si>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</si>
  <si>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</si>
  <si>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</si>
  <si>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</si>
  <si>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</si>
  <si>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</si>
  <si>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</si>
  <si>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</si>
  <si>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</si>
  <si>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</si>
  <si>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</si>
  <si>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</si>
  <si>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</si>
  <si>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</si>
  <si>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</si>
  <si>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</si>
  <si>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</si>
  <si>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</si>
  <si>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</si>
  <si>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</si>
  <si>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</si>
  <si>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</si>
  <si>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</si>
  <si>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</si>
  <si>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</si>
  <si>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</si>
  <si>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</si>
  <si>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</si>
  <si>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</si>
  <si>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</si>
  <si>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</si>
  <si>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</si>
  <si>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</si>
  <si>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</si>
  <si>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</si>
  <si>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</si>
  <si>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</si>
  <si>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</si>
  <si>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</si>
  <si>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</si>
  <si>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</si>
  <si>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</si>
  <si>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</si>
  <si>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</si>
  <si>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</si>
  <si>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</si>
  <si>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</si>
  <si>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</si>
  <si>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</si>
  <si>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</si>
  <si>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</si>
  <si>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</si>
  <si>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</si>
  <si>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</si>
  <si>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</si>
  <si>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</si>
  <si>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</si>
  <si>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</si>
  <si>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</si>
  <si>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</si>
  <si>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</si>
  <si>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</si>
  <si>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</si>
  <si>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</si>
  <si>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</si>
  <si>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</si>
  <si>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</si>
  <si>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</si>
  <si>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</si>
  <si>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</si>
  <si>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</si>
  <si>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</si>
  <si>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</si>
  <si>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</si>
  <si>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</si>
  <si>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</si>
  <si>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</si>
  <si>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</si>
  <si>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</si>
  <si>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</si>
  <si>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</si>
  <si>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</si>
  <si>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</si>
  <si>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</si>
  <si>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</si>
  <si>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</si>
  <si>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</si>
  <si>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</si>
  <si>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</si>
  <si>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</si>
  <si>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</si>
  <si>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</si>
  <si>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</si>
  <si>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</si>
  <si>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</si>
  <si>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</si>
  <si>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</si>
  <si>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</si>
  <si>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</si>
  <si>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</si>
  <si>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</si>
  <si>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</si>
  <si>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</si>
  <si>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</si>
  <si>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</si>
  <si>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</si>
  <si>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</si>
  <si>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</si>
  <si>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</si>
  <si>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</si>
  <si>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</si>
  <si>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</si>
  <si>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</si>
  <si>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</si>
  <si>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</si>
  <si>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</si>
  <si>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</si>
  <si>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</si>
  <si>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</si>
  <si>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</si>
  <si>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</si>
  <si>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</si>
  <si>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</si>
  <si>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</si>
  <si>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</si>
  <si>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</si>
  <si>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</si>
  <si>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</si>
  <si>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</si>
  <si>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</si>
  <si>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</si>
  <si>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</si>
  <si>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</si>
  <si>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</si>
  <si>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</si>
  <si>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</si>
  <si>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</si>
  <si>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</si>
  <si>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</si>
  <si>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</si>
  <si>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</si>
  <si>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</si>
  <si>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</si>
  <si>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</si>
  <si>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</si>
  <si>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</si>
  <si>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</si>
  <si>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</si>
  <si>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</si>
  <si>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</si>
  <si>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</si>
  <si>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</si>
  <si>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</si>
  <si>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</si>
  <si>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</si>
  <si>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</si>
  <si>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</si>
  <si>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</si>
  <si>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</si>
  <si>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</si>
  <si>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</si>
  <si>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</si>
  <si>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</si>
  <si>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</si>
  <si>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</si>
  <si>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</si>
  <si>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</si>
  <si>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</si>
  <si>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</si>
  <si>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</si>
  <si>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</si>
  <si>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</si>
  <si>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</si>
  <si>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</si>
  <si>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</si>
  <si>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</si>
  <si>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</si>
  <si>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</si>
  <si>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</si>
  <si>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</si>
  <si>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</si>
  <si>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</si>
  <si>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</si>
  <si>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</si>
  <si>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</si>
  <si>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</si>
  <si>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</si>
  <si>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</si>
  <si>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</si>
  <si>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</si>
  <si>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</si>
  <si>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</si>
  <si>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</si>
  <si>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</si>
  <si>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</si>
  <si>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</si>
  <si>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</si>
  <si>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</si>
  <si>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</si>
  <si>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</si>
  <si>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</si>
  <si>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</si>
  <si>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</si>
  <si>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</si>
  <si>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</si>
  <si>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</si>
  <si>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</si>
  <si>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</si>
  <si>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</si>
  <si>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</si>
  <si>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</si>
  <si>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</si>
  <si>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</si>
  <si>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</si>
  <si>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</si>
  <si>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</si>
  <si>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</si>
  <si>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</si>
  <si>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</si>
  <si>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</si>
  <si>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</si>
  <si>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</si>
  <si>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</si>
  <si>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</si>
  <si>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</si>
  <si>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</si>
  <si>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</si>
  <si>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</si>
  <si>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</si>
  <si>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</si>
  <si>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</si>
  <si>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</si>
  <si>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</si>
  <si>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</si>
  <si>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</si>
  <si>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</si>
  <si>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</si>
  <si>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</si>
  <si>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</si>
  <si>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</si>
  <si>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</si>
  <si>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</si>
  <si>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</si>
  <si>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</si>
  <si>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</si>
  <si>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</si>
  <si>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</si>
  <si>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</si>
  <si>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</si>
  <si>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</si>
  <si>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</si>
  <si>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</si>
  <si>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</si>
  <si>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</si>
  <si>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</si>
  <si>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</si>
  <si>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</si>
  <si>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</si>
  <si>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</si>
  <si>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</si>
  <si>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</si>
  <si>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</si>
  <si>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</si>
  <si>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</si>
  <si>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</si>
  <si>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</si>
  <si>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</si>
  <si>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</si>
  <si>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</si>
  <si>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</si>
  <si>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</si>
  <si>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</si>
  <si>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</si>
  <si>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</si>
  <si>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</si>
  <si>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</si>
  <si>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</si>
  <si>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</si>
  <si>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</si>
  <si>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</si>
  <si>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</si>
  <si>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</si>
  <si>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</si>
  <si>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</si>
  <si>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</si>
  <si>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</si>
  <si>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</si>
  <si>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</si>
  <si>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</si>
  <si>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</si>
  <si>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</si>
  <si>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</si>
  <si>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</si>
  <si>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</si>
  <si>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</si>
  <si>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</si>
  <si>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</si>
  <si>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</si>
  <si>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</si>
  <si>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</si>
  <si>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</si>
  <si>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</si>
  <si>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</si>
  <si>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</si>
  <si>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</si>
  <si>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</si>
  <si>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</si>
  <si>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</si>
  <si>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</si>
  <si>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</si>
  <si>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</si>
  <si>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</si>
  <si>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</si>
  <si>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</si>
  <si>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</si>
  <si>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</si>
  <si>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</si>
  <si>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</si>
  <si>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</si>
  <si>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</si>
  <si>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</si>
  <si>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</si>
  <si>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</si>
  <si>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</si>
  <si>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</si>
  <si>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</si>
  <si>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</si>
  <si>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</si>
  <si>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</si>
  <si>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</si>
  <si>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</si>
  <si>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</si>
  <si>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</si>
  <si>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</si>
  <si>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</si>
  <si>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</si>
  <si>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</si>
  <si>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</si>
  <si>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</si>
  <si>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</si>
  <si>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</si>
  <si>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</si>
  <si>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</si>
  <si>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</si>
  <si>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</si>
  <si>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</si>
  <si>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</si>
  <si>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</si>
  <si>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</si>
  <si>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</si>
  <si>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</si>
  <si>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</si>
  <si>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</si>
  <si>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</si>
  <si>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</si>
  <si>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</si>
  <si>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</si>
  <si>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</si>
  <si>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</si>
  <si>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</si>
  <si>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</si>
  <si>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</si>
  <si>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</si>
  <si>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</si>
  <si>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</si>
  <si>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</si>
  <si>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</si>
  <si>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</si>
  <si>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</si>
  <si>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</si>
  <si>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</si>
  <si>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</si>
  <si>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</si>
  <si>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</si>
  <si>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</si>
  <si>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</si>
  <si>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</si>
  <si>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</si>
  <si>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</si>
  <si>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</si>
  <si>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</si>
  <si>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</si>
  <si>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</si>
  <si>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</si>
  <si>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</si>
  <si>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</si>
  <si>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</si>
  <si>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</si>
  <si>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</si>
  <si>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</si>
  <si>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</si>
  <si>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</si>
  <si>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</si>
  <si>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</si>
  <si>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</si>
  <si>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</si>
  <si>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</si>
  <si>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</si>
  <si>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</si>
  <si>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</si>
  <si>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</si>
  <si>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</si>
  <si>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</si>
  <si>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</si>
  <si>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</si>
  <si>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</si>
  <si>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</si>
  <si>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</si>
  <si>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</si>
  <si>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</si>
  <si>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</si>
  <si>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</si>
  <si>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</si>
  <si>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</si>
  <si>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</si>
  <si>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</si>
  <si>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</si>
  <si>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</si>
  <si>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</si>
  <si>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</si>
  <si>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</si>
  <si>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</si>
  <si>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</si>
  <si>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</si>
  <si>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</si>
  <si>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</si>
  <si>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</si>
  <si>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</si>
  <si>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</si>
  <si>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</si>
  <si>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</si>
  <si>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</si>
  <si>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</si>
  <si>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</si>
  <si>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</si>
  <si>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</si>
  <si>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</si>
  <si>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</si>
  <si>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</si>
  <si>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</si>
  <si>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</si>
  <si>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</si>
  <si>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</si>
  <si>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</si>
  <si>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</si>
  <si>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</si>
  <si>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</si>
  <si>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</si>
  <si>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</si>
  <si>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</si>
  <si>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</si>
  <si>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</si>
  <si>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</si>
  <si>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</si>
  <si>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</si>
  <si>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</si>
  <si>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</si>
  <si>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</si>
  <si>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</si>
  <si>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</si>
  <si>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</si>
  <si>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</si>
  <si>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</si>
  <si>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</si>
  <si>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</si>
  <si>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</si>
  <si>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</si>
  <si>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</si>
  <si>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</si>
  <si>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</si>
  <si>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</si>
  <si>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</si>
  <si>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</si>
  <si>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</si>
  <si>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</si>
  <si>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</si>
  <si>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</si>
  <si>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</si>
  <si>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</si>
  <si>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</si>
  <si>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</si>
  <si>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</si>
  <si>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</si>
  <si>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</si>
  <si>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</si>
  <si>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</si>
  <si>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</si>
  <si>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</si>
  <si>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</si>
  <si>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</si>
  <si>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</si>
  <si>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</si>
  <si>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</si>
  <si>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</si>
  <si>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</si>
  <si>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</si>
  <si>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</si>
  <si>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</si>
  <si>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</si>
  <si>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</si>
  <si>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</si>
  <si>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</si>
  <si>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</si>
  <si>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</si>
  <si>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</si>
  <si>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</si>
  <si>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</si>
  <si>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</si>
  <si>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</si>
  <si>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</si>
  <si>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</si>
  <si>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</si>
  <si>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</si>
  <si>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</si>
  <si>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</si>
  <si>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</si>
  <si>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</si>
  <si>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</si>
  <si>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</si>
  <si>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</si>
  <si>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</si>
  <si>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</si>
  <si>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</si>
  <si>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</si>
  <si>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</si>
  <si>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</si>
  <si>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</si>
  <si>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</si>
  <si>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</si>
  <si>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</si>
  <si>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</si>
  <si>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</si>
  <si>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</si>
  <si>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</si>
  <si>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</si>
  <si>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</si>
  <si>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</si>
  <si>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</si>
  <si>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</si>
  <si>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</si>
  <si>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</si>
  <si>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</si>
  <si>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</si>
  <si>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</si>
  <si>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</si>
  <si>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</si>
  <si>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</si>
  <si>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</si>
  <si>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</si>
  <si>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</si>
  <si>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</si>
  <si>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</si>
  <si>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</si>
  <si>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</si>
  <si>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</si>
  <si>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</si>
  <si>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</si>
  <si>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</si>
  <si>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</si>
  <si>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</si>
  <si>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</si>
  <si>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</si>
  <si>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</si>
  <si>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</si>
  <si>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</si>
  <si>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</si>
  <si>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</si>
  <si>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</si>
  <si>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</si>
  <si>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</si>
  <si>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</si>
  <si>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</si>
  <si>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</si>
  <si>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</si>
  <si>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</si>
  <si>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</si>
  <si>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</si>
  <si>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</si>
  <si>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</si>
  <si>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</si>
  <si>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</si>
  <si>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</si>
  <si>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</si>
  <si>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</si>
  <si>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</si>
  <si>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</si>
  <si>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</si>
  <si>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</si>
  <si>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</si>
  <si>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</si>
  <si>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</si>
  <si>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</si>
  <si>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</si>
  <si>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</si>
  <si>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</si>
  <si>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</si>
  <si>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</si>
  <si>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</si>
  <si>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</si>
  <si>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</si>
  <si>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</si>
  <si>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</si>
  <si>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</si>
  <si>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</si>
  <si>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</si>
  <si>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</si>
  <si>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</si>
  <si>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</si>
  <si>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</si>
  <si>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</si>
  <si>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</si>
  <si>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</si>
  <si>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</si>
  <si>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</si>
  <si>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</si>
  <si>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</si>
  <si>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</si>
  <si>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</si>
  <si>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</si>
  <si>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</si>
  <si>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</si>
  <si>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</si>
  <si>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</si>
  <si>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</si>
  <si>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</si>
  <si>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</si>
  <si>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</si>
  <si>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</si>
  <si>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</si>
  <si>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</si>
  <si>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</si>
  <si>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</si>
  <si>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</si>
  <si>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</si>
  <si>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</si>
  <si>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</si>
  <si>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</si>
  <si>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</si>
  <si>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</si>
  <si>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</si>
  <si>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</si>
  <si>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</si>
  <si>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</si>
  <si>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</si>
  <si>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</si>
  <si>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</si>
  <si>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</si>
  <si>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</si>
  <si>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</si>
  <si>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</si>
  <si>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</si>
  <si>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</si>
  <si>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</si>
  <si>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</si>
  <si>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</si>
  <si>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</si>
  <si>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</si>
  <si>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</si>
  <si>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</si>
  <si>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</si>
  <si>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</si>
  <si>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</si>
  <si>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</si>
  <si>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</si>
  <si>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</si>
  <si>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</si>
  <si>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</si>
  <si>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</si>
  <si>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</si>
  <si>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</si>
  <si>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</si>
  <si>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</si>
  <si>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</si>
  <si>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</si>
  <si>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</si>
  <si>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</si>
  <si>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</si>
  <si>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</si>
  <si>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</si>
  <si>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</si>
  <si>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</si>
  <si>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</si>
  <si>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</si>
  <si>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</si>
  <si>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</si>
  <si>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</si>
  <si>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</si>
  <si>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</si>
  <si>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</si>
  <si>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</si>
  <si>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</si>
  <si>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</si>
  <si>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</si>
  <si>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</si>
  <si>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</si>
  <si>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</si>
  <si>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</si>
  <si>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</si>
  <si>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</si>
  <si>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</si>
  <si>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</si>
  <si>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</si>
  <si>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</si>
  <si>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</si>
  <si>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</si>
  <si>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</si>
  <si>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</si>
  <si>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</si>
  <si>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</si>
  <si>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</si>
  <si>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</si>
  <si>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</si>
  <si>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</si>
  <si>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</si>
  <si>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</si>
  <si>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</si>
  <si>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</si>
  <si>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</si>
  <si>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</si>
  <si>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</si>
  <si>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</si>
  <si>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</si>
  <si>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</si>
  <si>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</si>
  <si>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</si>
  <si>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</si>
  <si>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</si>
  <si>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</si>
  <si>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</si>
  <si>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</si>
  <si>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</si>
  <si>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</si>
  <si>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</si>
  <si>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</si>
  <si>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</si>
  <si>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</si>
  <si>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</si>
  <si>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</si>
  <si>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</si>
  <si>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</si>
  <si>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</si>
  <si>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</si>
  <si>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</si>
  <si>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</si>
  <si>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</si>
  <si>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</si>
  <si>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</si>
  <si>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</si>
  <si>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</si>
  <si>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</si>
  <si>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</si>
  <si>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</si>
  <si>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</si>
  <si>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</si>
  <si>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</si>
  <si>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</si>
  <si>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</si>
  <si>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</si>
  <si>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</si>
  <si>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</si>
  <si>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</si>
  <si>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</si>
  <si>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</si>
  <si>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</si>
  <si>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</si>
  <si>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</si>
  <si>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</si>
  <si>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</si>
  <si>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</si>
  <si>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</si>
  <si>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</si>
  <si>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</si>
  <si>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</si>
  <si>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</si>
  <si>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</si>
  <si>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</si>
  <si>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</si>
  <si>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</si>
  <si>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</si>
  <si>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</si>
  <si>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</si>
  <si>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</si>
  <si>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</si>
  <si>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</si>
  <si>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</si>
  <si>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</si>
  <si>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</si>
  <si>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</si>
  <si>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</si>
  <si>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</si>
  <si>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</si>
  <si>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</si>
  <si>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</si>
  <si>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</si>
  <si>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</si>
  <si>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</si>
  <si>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</si>
  <si>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</si>
  <si>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</si>
  <si>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</si>
  <si>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</si>
  <si>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</si>
  <si>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</si>
  <si>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</si>
  <si>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</si>
  <si>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</si>
  <si>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</si>
  <si>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</si>
  <si>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</si>
  <si>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</si>
  <si>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</si>
  <si>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</si>
  <si>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</si>
  <si>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</si>
  <si>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</si>
  <si>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</si>
  <si>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</si>
  <si>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</si>
  <si>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</si>
  <si>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</si>
  <si>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</si>
  <si>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</si>
  <si>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</si>
  <si>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</si>
  <si>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</si>
  <si>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</si>
  <si>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</si>
  <si>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</si>
  <si>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</si>
  <si>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</si>
  <si>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</si>
  <si>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</si>
  <si>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</si>
  <si>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</si>
  <si>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</si>
  <si>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</si>
  <si>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</si>
  <si>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</si>
  <si>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</si>
  <si>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</si>
  <si>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</si>
  <si>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</si>
  <si>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</si>
  <si>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</si>
  <si>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</si>
  <si>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</si>
  <si>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</si>
  <si>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</si>
  <si>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</si>
  <si>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</si>
  <si>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</si>
  <si>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</si>
  <si>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</si>
  <si>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</si>
  <si>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</si>
  <si>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</si>
  <si>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</si>
  <si>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</si>
  <si>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</si>
  <si>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</si>
  <si>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</si>
  <si>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</si>
  <si>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</si>
  <si>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</si>
  <si>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</si>
  <si>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</si>
  <si>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</si>
  <si>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</si>
  <si>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</si>
  <si>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</si>
  <si>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</si>
  <si>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</si>
  <si>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</si>
  <si>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</si>
  <si>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</si>
  <si>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</si>
  <si>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</si>
  <si>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</si>
  <si>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</si>
  <si>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</si>
  <si>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</si>
  <si>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</si>
  <si>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</si>
  <si>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</si>
  <si>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</si>
  <si>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</si>
  <si>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</si>
  <si>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</si>
  <si>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</si>
  <si>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</si>
  <si>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</si>
  <si>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</si>
  <si>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</si>
  <si>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</si>
  <si>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</si>
  <si>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</si>
  <si>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</si>
  <si>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</si>
  <si>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</si>
  <si>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</si>
  <si>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</si>
  <si>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</si>
  <si>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</si>
  <si>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</si>
  <si>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</si>
  <si>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</si>
  <si>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</si>
  <si>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</si>
  <si>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</si>
  <si>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</si>
  <si>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</si>
  <si>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</si>
  <si>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</si>
  <si>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</si>
  <si>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</si>
  <si>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</si>
  <si>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</si>
  <si>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</si>
  <si>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</si>
  <si>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</si>
  <si>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</si>
  <si>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</si>
  <si>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</si>
  <si>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</si>
  <si>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</si>
  <si>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</si>
  <si>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</si>
  <si>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</si>
  <si>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</si>
  <si>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</si>
  <si>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</si>
  <si>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</si>
  <si>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</si>
  <si>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</si>
  <si>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</si>
  <si>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</si>
  <si>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</si>
  <si>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</si>
  <si>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</si>
  <si>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</si>
  <si>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</si>
  <si>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</si>
  <si>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</si>
  <si>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</si>
  <si>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</si>
  <si>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</si>
  <si>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</si>
  <si>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</si>
  <si>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</si>
  <si>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</si>
  <si>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</si>
  <si>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</si>
  <si>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</si>
  <si>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</si>
  <si>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</si>
  <si>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</si>
  <si>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</si>
  <si>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</si>
  <si>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</si>
  <si>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</si>
  <si>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</si>
  <si>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</si>
  <si>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</si>
  <si>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</si>
  <si>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</si>
  <si>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</si>
  <si>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</si>
  <si>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</si>
  <si>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</si>
  <si>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</si>
  <si>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</si>
  <si>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</si>
  <si>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</si>
  <si>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</si>
  <si>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</si>
  <si>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</si>
  <si>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</si>
  <si>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</si>
  <si>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</si>
  <si>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</si>
  <si>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</si>
  <si>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</si>
  <si>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</si>
  <si>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</si>
  <si>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</si>
  <si>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</si>
  <si>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</si>
  <si>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</si>
  <si>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</si>
  <si>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</si>
  <si>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</si>
  <si>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</si>
  <si>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</si>
  <si>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</si>
  <si>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</si>
  <si>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</si>
  <si>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</si>
  <si>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</si>
  <si>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</si>
  <si>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</si>
  <si>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</si>
  <si>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</si>
  <si>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</si>
  <si>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</si>
  <si>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</si>
  <si>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</si>
  <si>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</si>
  <si>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</si>
  <si>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</si>
  <si>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</si>
  <si>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</si>
  <si>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</si>
  <si>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</si>
  <si>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</si>
  <si>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</si>
  <si>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</si>
  <si>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</si>
  <si>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</si>
  <si>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</si>
  <si>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</si>
  <si>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</si>
  <si>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</si>
  <si>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</si>
  <si>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</si>
  <si>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</si>
  <si>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</si>
  <si>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</si>
  <si>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</si>
  <si>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</si>
  <si>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</si>
  <si>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</si>
  <si>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</si>
  <si>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</si>
  <si>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</si>
  <si>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</si>
  <si>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</si>
  <si>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</si>
  <si>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</si>
  <si>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</si>
  <si>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</si>
  <si>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</si>
  <si>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</si>
  <si>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</si>
  <si>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</si>
  <si>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</si>
  <si>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</si>
  <si>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</si>
  <si>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</si>
  <si>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</si>
  <si>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</si>
  <si>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</si>
  <si>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</si>
  <si>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</si>
  <si>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</si>
  <si>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</si>
  <si>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</si>
  <si>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</si>
  <si>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</si>
  <si>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</si>
  <si>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</si>
  <si>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</si>
  <si>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</si>
  <si>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</si>
  <si>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</si>
  <si>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</si>
  <si>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</si>
  <si>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</si>
  <si>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</si>
  <si>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</si>
  <si>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</si>
  <si>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</si>
  <si>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</si>
  <si>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</si>
  <si>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</si>
  <si>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</si>
  <si>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</si>
  <si>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</si>
  <si>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</si>
  <si>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</si>
  <si>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</si>
  <si>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</si>
  <si>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</si>
  <si>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</si>
  <si>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</si>
  <si>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</si>
  <si>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</si>
  <si>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</si>
  <si>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</si>
  <si>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</si>
  <si>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</si>
  <si>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</si>
  <si>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</si>
  <si>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</si>
  <si>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</si>
  <si>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</si>
  <si>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</si>
  <si>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</si>
  <si>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</si>
  <si>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</si>
  <si>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</si>
  <si>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</si>
  <si>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</si>
  <si>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</si>
  <si>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</si>
  <si>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</si>
  <si>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</si>
  <si>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</si>
  <si>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</si>
  <si>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</si>
  <si>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</si>
  <si>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</si>
  <si>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</si>
  <si>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</si>
  <si>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</si>
  <si>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</si>
  <si>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</si>
  <si>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</si>
  <si>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</si>
  <si>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</si>
  <si>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</si>
  <si>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</si>
  <si>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</si>
  <si>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</si>
  <si>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</si>
  <si>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</si>
  <si>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</si>
  <si>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</si>
  <si>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</si>
  <si>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</si>
  <si>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</si>
  <si>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</si>
  <si>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</si>
  <si>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</si>
  <si>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</si>
  <si>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</si>
  <si>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</si>
  <si>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</si>
  <si>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</si>
  <si>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</si>
  <si>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</si>
  <si>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</si>
  <si>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</si>
  <si>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</si>
  <si>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</si>
  <si>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</si>
  <si>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</si>
  <si>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</si>
  <si>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</si>
  <si>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</si>
  <si>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</si>
  <si>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</si>
  <si>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</si>
  <si>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</si>
  <si>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</si>
  <si>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</si>
  <si>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</si>
  <si>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</si>
  <si>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</si>
  <si>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</si>
  <si>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</si>
  <si>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</si>
  <si>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</si>
  <si>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</si>
  <si>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</si>
  <si>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</si>
  <si>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</si>
  <si>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</si>
  <si>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</si>
  <si>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</si>
  <si>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</si>
  <si>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</si>
  <si>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</si>
  <si>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</si>
  <si>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</si>
  <si>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</si>
  <si>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</si>
  <si>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</si>
  <si>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</si>
  <si>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</si>
  <si>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</si>
  <si>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</si>
  <si>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</si>
  <si>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</si>
  <si>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</si>
  <si>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</si>
  <si>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</si>
  <si>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</si>
  <si>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</si>
  <si>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</si>
  <si>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</si>
  <si>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</si>
  <si>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</si>
  <si>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</si>
  <si>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</si>
  <si>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</si>
  <si>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</si>
  <si>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</si>
  <si>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</si>
  <si>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</si>
  <si>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</si>
  <si>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</si>
  <si>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</si>
  <si>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</si>
  <si>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</si>
  <si>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</si>
  <si>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</si>
  <si>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</si>
  <si>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</si>
  <si>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</si>
  <si>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</si>
  <si>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</si>
  <si>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</si>
  <si>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</si>
  <si>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</si>
  <si>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</si>
  <si>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</si>
  <si>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</si>
  <si>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</si>
  <si>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</si>
  <si>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</si>
  <si>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</si>
  <si>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</si>
  <si>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</si>
  <si>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</si>
  <si>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</si>
  <si>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</si>
  <si>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</si>
  <si>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</si>
  <si>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</si>
  <si>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</si>
  <si>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</si>
  <si>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</si>
  <si>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</si>
  <si>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</si>
  <si>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</si>
  <si>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</si>
  <si>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</si>
  <si>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</si>
  <si>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</si>
  <si>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</si>
  <si>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</si>
  <si>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</si>
  <si>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</si>
  <si>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</si>
  <si>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</si>
  <si>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</si>
  <si>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</si>
  <si>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</si>
  <si>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</si>
  <si>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</si>
  <si>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</si>
  <si>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</si>
  <si>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</si>
  <si>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</si>
  <si>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</si>
  <si>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</si>
  <si>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</si>
  <si>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</si>
  <si>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</si>
  <si>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</si>
  <si>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</si>
  <si>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</si>
  <si>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</si>
  <si>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</si>
  <si>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</si>
  <si>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</si>
  <si>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</si>
  <si>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</si>
  <si>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</si>
  <si>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</si>
  <si>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</si>
  <si>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</si>
  <si>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</si>
  <si>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</si>
  <si>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</si>
  <si>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</si>
  <si>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</si>
  <si>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</si>
  <si>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</si>
  <si>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</si>
  <si>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</si>
  <si>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</si>
  <si>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</si>
  <si>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</si>
  <si>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</si>
  <si>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</si>
  <si>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</si>
  <si>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</si>
  <si>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</si>
  <si>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</si>
  <si>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</si>
  <si>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</si>
  <si>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</si>
  <si>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</si>
  <si>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</si>
  <si>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</si>
  <si>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</si>
  <si>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</si>
  <si>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</si>
  <si>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</si>
  <si>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</si>
  <si>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</si>
  <si>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</si>
  <si>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</si>
  <si>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</si>
  <si>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</si>
  <si>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</si>
  <si>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</si>
  <si>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</si>
  <si>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</si>
  <si>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</si>
  <si>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</si>
  <si>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</si>
  <si>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</si>
  <si>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</si>
  <si>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</si>
  <si>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</si>
  <si>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</si>
  <si>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</si>
  <si>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</si>
  <si>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</si>
  <si>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</si>
  <si>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</si>
  <si>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</si>
  <si>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</si>
  <si>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</si>
  <si>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</si>
  <si>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</si>
  <si>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</si>
  <si>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</si>
  <si>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</si>
  <si>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</si>
  <si>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</si>
  <si>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</si>
  <si>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</si>
  <si>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</si>
  <si>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</si>
  <si>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</si>
  <si>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</si>
  <si>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</si>
  <si>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</si>
  <si>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</si>
  <si>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</si>
  <si>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</si>
  <si>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</si>
  <si>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</si>
  <si>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</si>
  <si>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</si>
  <si>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</si>
  <si>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</si>
  <si>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</si>
  <si>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</si>
  <si>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</si>
  <si>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</si>
  <si>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</si>
  <si>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</si>
  <si>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</si>
  <si>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</si>
  <si>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</si>
  <si>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</si>
  <si>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</si>
  <si>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</si>
  <si>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</si>
  <si>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</si>
  <si>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</si>
  <si>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</si>
  <si>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</si>
  <si>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</si>
  <si>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</si>
  <si>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</si>
  <si>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</si>
  <si>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</si>
  <si>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</si>
  <si>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</si>
  <si>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</si>
  <si>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</si>
  <si>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</si>
  <si>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</si>
  <si>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</si>
  <si>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</si>
  <si>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</si>
  <si>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</si>
  <si>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</si>
  <si>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</si>
  <si>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</si>
  <si>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</si>
  <si>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</si>
  <si>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</si>
  <si>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</si>
  <si>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</si>
  <si>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</si>
  <si>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</si>
  <si>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</si>
  <si>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</si>
  <si>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</si>
  <si>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</si>
  <si>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</si>
  <si>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</si>
  <si>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</si>
  <si>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</si>
  <si>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</si>
  <si>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</si>
  <si>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</si>
  <si>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</si>
  <si>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</si>
  <si>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</si>
  <si>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</si>
  <si>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</si>
  <si>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</si>
  <si>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</si>
  <si>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</si>
  <si>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</si>
  <si>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</si>
  <si>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</si>
  <si>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</si>
  <si>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</si>
  <si>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</si>
  <si>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</si>
  <si>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</si>
  <si>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</si>
  <si>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</si>
  <si>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</si>
  <si>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</si>
  <si>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</si>
  <si>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</si>
  <si>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</si>
  <si>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</si>
  <si>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</si>
  <si>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</si>
  <si>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</si>
  <si>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</si>
  <si>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</si>
  <si>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</si>
  <si>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</si>
  <si>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</si>
  <si>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</si>
  <si>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</si>
  <si>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</si>
  <si>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</si>
  <si>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</si>
  <si>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</si>
  <si>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</si>
  <si>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</si>
  <si>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</si>
  <si>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</si>
  <si>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</si>
  <si>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</si>
  <si>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</si>
  <si>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</si>
  <si>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</si>
  <si>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</si>
  <si>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</si>
  <si>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</si>
  <si>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</si>
  <si>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</si>
  <si>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</si>
  <si>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</si>
  <si>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</si>
  <si>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</si>
  <si>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</si>
  <si>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</si>
  <si>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</si>
  <si>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</si>
  <si>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</si>
  <si>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</si>
  <si>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</si>
  <si>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</si>
  <si>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</si>
  <si>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</si>
  <si>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</si>
  <si>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</si>
  <si>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</si>
  <si>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</si>
  <si>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</si>
  <si>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</si>
  <si>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</si>
  <si>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</si>
  <si>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</si>
  <si>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</si>
  <si>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</si>
  <si>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</si>
  <si>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</si>
  <si>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</si>
  <si>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</si>
  <si>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</si>
  <si>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</si>
  <si>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</si>
  <si>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</si>
  <si>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</si>
  <si>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</si>
  <si>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</si>
  <si>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</si>
  <si>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</si>
  <si>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</si>
  <si>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</si>
  <si>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</si>
  <si>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</si>
  <si>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</si>
  <si>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</si>
  <si>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</si>
  <si>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</si>
  <si>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</si>
  <si>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</si>
  <si>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</si>
  <si>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</si>
  <si>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</si>
  <si>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</si>
  <si>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</si>
  <si>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</si>
  <si>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</si>
  <si>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</si>
  <si>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</si>
  <si>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</si>
  <si>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</si>
  <si>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</si>
  <si>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</si>
  <si>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</si>
  <si>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</si>
  <si>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</si>
  <si>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</si>
  <si>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</si>
  <si>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</si>
  <si>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</si>
  <si>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</si>
  <si>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</si>
  <si>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</si>
  <si>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</si>
  <si>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</si>
  <si>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</si>
  <si>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</si>
  <si>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</si>
  <si>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</si>
  <si>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</si>
  <si>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</si>
  <si>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</si>
  <si>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</si>
  <si>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</si>
  <si>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</si>
  <si>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</si>
  <si>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</si>
  <si>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</si>
  <si>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</si>
  <si>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</si>
  <si>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</si>
  <si>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</si>
  <si>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</si>
  <si>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</si>
  <si>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</si>
  <si>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</si>
  <si>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</si>
  <si>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</si>
  <si>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</si>
  <si>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</si>
  <si>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</si>
  <si>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</si>
  <si>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</si>
  <si>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</si>
  <si>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</si>
  <si>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</si>
  <si>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</si>
  <si>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</si>
  <si>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</si>
  <si>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</si>
  <si>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</si>
  <si>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</si>
  <si>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</si>
  <si>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</si>
  <si>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</si>
  <si>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</si>
  <si>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</si>
  <si>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</si>
  <si>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</si>
  <si>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</si>
  <si>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</si>
  <si>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</si>
  <si>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</si>
  <si>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</si>
  <si>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</si>
  <si>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</si>
  <si>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</si>
  <si>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</si>
  <si>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</si>
  <si>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</si>
  <si>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</si>
  <si>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</si>
  <si>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</si>
  <si>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</si>
  <si>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</si>
  <si>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</si>
  <si>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</si>
  <si>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</si>
  <si>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</si>
  <si>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</si>
  <si>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</si>
  <si>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</si>
  <si>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</si>
  <si>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</si>
  <si>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</si>
  <si>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</si>
  <si>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</si>
  <si>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</si>
  <si>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</si>
  <si>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</si>
  <si>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</si>
  <si>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</si>
  <si>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</si>
  <si>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</si>
  <si>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</si>
  <si>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</si>
  <si>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</si>
  <si>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</si>
  <si>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</si>
  <si>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</si>
  <si>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</si>
  <si>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</si>
  <si>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</si>
  <si>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</si>
  <si>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</si>
  <si>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</si>
  <si>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</si>
  <si>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</si>
  <si>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</si>
  <si>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</si>
  <si>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</si>
  <si>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</si>
  <si>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</si>
  <si>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</si>
  <si>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</si>
  <si>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</si>
  <si>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</si>
  <si>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</si>
  <si>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</si>
  <si>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</si>
  <si>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</si>
  <si>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</si>
  <si>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</si>
  <si>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</si>
  <si>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</si>
  <si>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</si>
  <si>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</si>
  <si>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</si>
  <si>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</si>
  <si>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</si>
  <si>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</si>
  <si>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</si>
  <si>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</si>
  <si>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</si>
  <si>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</si>
  <si>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</si>
  <si>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</si>
  <si>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</si>
  <si>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</si>
  <si>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</si>
  <si>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</si>
  <si>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</si>
  <si>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</si>
  <si>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</si>
  <si>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</si>
  <si>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</si>
  <si>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</si>
  <si>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</si>
  <si>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</si>
  <si>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</si>
  <si>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</si>
  <si>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</si>
  <si>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</si>
  <si>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</si>
  <si>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</si>
  <si>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</si>
  <si>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</si>
  <si>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</si>
  <si>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</si>
  <si>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</si>
  <si>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</si>
  <si>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</si>
  <si>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</si>
  <si>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</si>
  <si>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</si>
  <si>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</si>
  <si>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</si>
  <si>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</si>
  <si>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</si>
  <si>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</si>
  <si>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</si>
  <si>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</si>
  <si>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</si>
  <si>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</si>
  <si>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</si>
  <si>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</si>
  <si>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</si>
  <si>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</si>
  <si>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</si>
  <si>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</si>
  <si>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</si>
  <si>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</si>
  <si>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</si>
  <si>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</si>
  <si>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</si>
  <si>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</si>
  <si>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</si>
  <si>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</si>
  <si>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</si>
  <si>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</si>
  <si>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</si>
  <si>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</si>
  <si>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</si>
  <si>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</si>
  <si>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</si>
  <si>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</si>
  <si>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</si>
  <si>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</si>
  <si>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</si>
  <si>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</si>
  <si>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</si>
  <si>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</si>
  <si>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</si>
  <si>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</si>
  <si>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</si>
  <si>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</si>
  <si>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</si>
  <si>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</si>
  <si>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</si>
  <si>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</si>
  <si>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</si>
  <si>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</si>
  <si>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</si>
  <si>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</si>
  <si>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</si>
  <si>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</si>
  <si>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</si>
  <si>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</si>
  <si>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</si>
  <si>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</si>
  <si>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</si>
  <si>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</si>
  <si>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</si>
  <si>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</si>
  <si>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</si>
  <si>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</si>
  <si>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</si>
  <si>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</si>
  <si>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</si>
  <si>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</si>
  <si>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</si>
  <si>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</si>
  <si>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</si>
  <si>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</si>
  <si>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</si>
  <si>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</si>
  <si>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</si>
  <si>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</si>
  <si>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</si>
  <si>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</si>
  <si>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</si>
  <si>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</si>
  <si>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</si>
  <si>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</si>
  <si>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</si>
  <si>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</si>
  <si>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</si>
  <si>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</si>
  <si>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</si>
  <si>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</si>
  <si>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</si>
  <si>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</si>
  <si>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</si>
  <si>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</si>
  <si>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</si>
  <si>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</si>
  <si>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</si>
  <si>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</si>
  <si>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</si>
  <si>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</si>
  <si>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</si>
  <si>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</si>
  <si>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</si>
  <si>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</si>
  <si>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</si>
  <si>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</si>
  <si>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</si>
  <si>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</si>
  <si>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</si>
  <si>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</si>
  <si>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</si>
  <si>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</si>
  <si>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</si>
  <si>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</si>
  <si>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</si>
  <si>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</si>
  <si>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</si>
  <si>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</si>
  <si>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</si>
  <si>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</si>
  <si>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</si>
  <si>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</si>
  <si>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</si>
  <si>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</si>
  <si>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</si>
  <si>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</si>
  <si>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</si>
  <si>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</si>
  <si>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</si>
  <si>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</si>
  <si>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</si>
  <si>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</si>
  <si>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</si>
  <si>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</si>
  <si>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</si>
  <si>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</si>
  <si>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</si>
  <si>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</si>
  <si>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</si>
  <si>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</si>
  <si>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</si>
  <si>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</si>
  <si>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</si>
  <si>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</si>
  <si>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</si>
  <si>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</si>
  <si>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</si>
  <si>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</si>
  <si>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</si>
  <si>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</si>
  <si>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</si>
  <si>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</si>
  <si>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</si>
  <si>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</si>
  <si>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</si>
  <si>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</si>
  <si>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</si>
  <si>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</si>
  <si>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</si>
  <si>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</si>
  <si>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</si>
  <si>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</si>
  <si>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</si>
  <si>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</si>
  <si>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</si>
  <si>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</si>
  <si>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</si>
  <si>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</si>
  <si>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</si>
  <si>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</si>
  <si>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</si>
  <si>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</si>
  <si>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</si>
  <si>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</si>
  <si>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</si>
  <si>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</si>
  <si>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</si>
  <si>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</si>
  <si>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</si>
  <si>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</si>
  <si>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</si>
  <si>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</si>
  <si>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</si>
  <si>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</si>
  <si>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</si>
  <si>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</si>
  <si>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</si>
  <si>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</si>
  <si>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</si>
  <si>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</si>
  <si>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</si>
  <si>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</si>
  <si>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</si>
  <si>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</si>
  <si>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</si>
  <si>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</si>
  <si>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</si>
  <si>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</si>
  <si>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</si>
  <si>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</si>
  <si>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</si>
  <si>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</si>
  <si>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</si>
  <si>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</si>
  <si>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</si>
  <si>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</si>
  <si>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</si>
  <si>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</si>
  <si>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</si>
  <si>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</si>
  <si>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</si>
  <si>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</si>
  <si>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</si>
  <si>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</si>
  <si>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</si>
  <si>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</si>
  <si>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</si>
  <si>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</si>
  <si>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</si>
  <si>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</si>
  <si>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</si>
  <si>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</si>
  <si>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</si>
  <si>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</si>
  <si>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</si>
  <si>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</si>
  <si>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</si>
  <si>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</si>
  <si>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</si>
  <si>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</si>
  <si>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</si>
  <si>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</si>
  <si>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</si>
  <si>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</si>
  <si>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</si>
  <si>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</si>
  <si>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</si>
  <si>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</si>
  <si>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</si>
  <si>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</si>
  <si>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</si>
  <si>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</si>
  <si>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</si>
  <si>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</si>
  <si>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</si>
  <si>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</si>
  <si>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</si>
  <si>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</si>
  <si>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</si>
  <si>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</si>
  <si>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</si>
  <si>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</si>
  <si>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</si>
  <si>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</si>
  <si>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</si>
  <si>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</si>
  <si>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</si>
  <si>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</si>
  <si>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</si>
  <si>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</si>
  <si>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</si>
  <si>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</si>
  <si>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</si>
  <si>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</si>
  <si>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</si>
  <si>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</si>
  <si>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</si>
  <si>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</si>
  <si>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</si>
  <si>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</si>
  <si>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</si>
  <si>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</si>
  <si>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</si>
  <si>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</si>
  <si>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</si>
  <si>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</si>
  <si>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</si>
  <si>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</si>
  <si>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</si>
  <si>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</si>
  <si>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</si>
  <si>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</si>
  <si>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</si>
  <si>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</si>
  <si>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</si>
  <si>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</si>
  <si>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</si>
  <si>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</si>
  <si>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</si>
  <si>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</si>
  <si>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</si>
  <si>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</si>
  <si>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</si>
  <si>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</si>
  <si>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</si>
  <si>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</si>
  <si>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</si>
  <si>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</si>
  <si>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</si>
  <si>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</si>
  <si>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</si>
  <si>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</si>
  <si>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</si>
  <si>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</si>
  <si>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</si>
  <si>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</si>
  <si>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</si>
  <si>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</si>
  <si>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</si>
  <si>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</si>
  <si>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</si>
  <si>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</si>
  <si>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</si>
  <si>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</si>
  <si>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</si>
  <si>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</si>
  <si>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</si>
  <si>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</si>
  <si>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</si>
  <si>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</si>
  <si>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</si>
  <si>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</si>
  <si>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</si>
  <si>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</si>
  <si>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</si>
  <si>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</si>
  <si>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</si>
  <si>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</si>
  <si>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</si>
  <si>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</si>
  <si>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</si>
  <si>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</si>
  <si>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</si>
  <si>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</si>
  <si>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</si>
  <si>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</si>
  <si>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</si>
  <si>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</si>
  <si>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</si>
  <si>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</si>
  <si>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</si>
  <si>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</si>
  <si>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</si>
  <si>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</si>
  <si>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</si>
  <si>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</si>
  <si>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</si>
  <si>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</si>
  <si>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</si>
  <si>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</si>
  <si>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</si>
  <si>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</si>
  <si>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</si>
  <si>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</si>
  <si>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</si>
  <si>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</si>
  <si>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</si>
  <si>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</si>
  <si>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</si>
  <si>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</si>
  <si>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</si>
  <si>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</si>
  <si>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</si>
  <si>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</si>
  <si>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</si>
  <si>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</si>
  <si>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</si>
  <si>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</si>
  <si>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</si>
  <si>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</si>
  <si>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</si>
  <si>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</si>
  <si>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</si>
  <si>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</si>
  <si>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</si>
  <si>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</si>
  <si>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</si>
  <si>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</si>
  <si>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</si>
  <si>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</si>
  <si>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</si>
  <si>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</si>
  <si>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</si>
  <si>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</si>
  <si>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</si>
  <si>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</si>
  <si>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</si>
  <si>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</si>
  <si>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</si>
  <si>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</si>
  <si>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</si>
  <si>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</si>
  <si>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</si>
  <si>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</si>
  <si>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</si>
  <si>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</si>
  <si>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</si>
  <si>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</si>
  <si>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</si>
  <si>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</si>
  <si>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</si>
  <si>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</si>
  <si>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</si>
  <si>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</si>
  <si>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</si>
  <si>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</si>
  <si>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</si>
  <si>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</si>
  <si>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</si>
  <si>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</si>
  <si>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</si>
  <si>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</si>
  <si>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</si>
  <si>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</si>
  <si>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</si>
  <si>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</si>
  <si>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</si>
  <si>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</si>
  <si>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</si>
  <si>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</si>
  <si>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</si>
  <si>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</si>
  <si>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</si>
  <si>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</si>
  <si>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</si>
  <si>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</si>
  <si>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</si>
  <si>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</si>
  <si>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</si>
  <si>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</si>
  <si>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</si>
  <si>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</si>
  <si>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</si>
  <si>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</si>
  <si>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</si>
  <si>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</si>
  <si>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</si>
  <si>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</si>
  <si>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</si>
  <si>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</si>
  <si>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</si>
  <si>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</si>
  <si>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</si>
  <si>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</si>
  <si>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</si>
  <si>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</si>
  <si>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</si>
  <si>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</si>
  <si>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</si>
  <si>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</si>
  <si>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</si>
  <si>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</si>
  <si>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</si>
  <si>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</si>
  <si>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</si>
  <si>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</si>
  <si>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</si>
  <si>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</si>
  <si>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</si>
  <si>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</si>
  <si>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</si>
  <si>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</si>
  <si>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</si>
  <si>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</si>
  <si>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</si>
  <si>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</si>
  <si>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</si>
  <si>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</si>
  <si>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</si>
  <si>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</si>
  <si>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</si>
  <si>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</si>
  <si>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</si>
  <si>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</si>
  <si>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</si>
  <si>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</si>
  <si>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</si>
  <si>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</si>
  <si>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</si>
  <si>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</si>
  <si>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</si>
  <si>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</si>
  <si>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</si>
  <si>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</si>
  <si>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</si>
  <si>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</si>
  <si>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</si>
  <si>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</si>
  <si>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</si>
  <si>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</si>
  <si>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</si>
  <si>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</si>
  <si>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</si>
  <si>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</si>
  <si>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</si>
  <si>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</si>
  <si>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</si>
  <si>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</si>
  <si>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</si>
  <si>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</si>
  <si>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</si>
  <si>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</si>
  <si>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</si>
  <si>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</si>
  <si>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</si>
  <si>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</si>
  <si>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</si>
  <si>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</si>
  <si>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</si>
  <si>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</si>
  <si>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</si>
  <si>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</si>
  <si>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</si>
  <si>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</si>
  <si>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</si>
  <si>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</si>
  <si>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</si>
  <si>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</si>
  <si>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</si>
  <si>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</si>
  <si>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</si>
  <si>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</si>
  <si>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</si>
  <si>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</si>
  <si>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</si>
  <si>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</si>
  <si>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</si>
  <si>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</si>
  <si>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</si>
  <si>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</si>
  <si>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</si>
  <si>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</si>
  <si>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</si>
  <si>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</si>
  <si>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</si>
  <si>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</si>
  <si>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</si>
  <si>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</si>
  <si>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</si>
  <si>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</si>
  <si>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</si>
  <si>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</si>
  <si>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</si>
  <si>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</si>
  <si>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</si>
  <si>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</si>
  <si>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</si>
  <si>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</si>
  <si>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</si>
  <si>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</si>
  <si>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</si>
  <si>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</si>
  <si>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</si>
  <si>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</si>
  <si>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</si>
  <si>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</si>
  <si>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</si>
  <si>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</si>
  <si>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</si>
  <si>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</si>
  <si>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</si>
  <si>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</si>
  <si>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</si>
  <si>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</si>
  <si>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</si>
  <si>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</si>
  <si>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</si>
  <si>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</si>
  <si>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</si>
  <si>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</si>
  <si>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</si>
  <si>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</si>
  <si>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</si>
  <si>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</si>
  <si>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</si>
  <si>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</si>
  <si>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</si>
  <si>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</si>
  <si>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</si>
  <si>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</si>
  <si>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</si>
  <si>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</si>
  <si>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</si>
  <si>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</si>
  <si>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</si>
  <si>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</si>
  <si>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</si>
  <si>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</si>
  <si>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</si>
  <si>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</si>
  <si>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</si>
  <si>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</si>
  <si>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</si>
  <si>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</si>
  <si>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</si>
  <si>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</si>
  <si>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</si>
  <si>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</si>
  <si>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</si>
  <si>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</si>
  <si>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</si>
  <si>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</si>
  <si>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</si>
  <si>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</si>
  <si>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</si>
  <si>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</si>
  <si>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</si>
  <si>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</si>
  <si>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</si>
  <si>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</si>
  <si>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</si>
  <si>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</si>
  <si>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</si>
  <si>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</si>
  <si>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</si>
  <si>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</si>
  <si>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</si>
  <si>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</si>
  <si>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</si>
  <si>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</si>
  <si>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</si>
  <si>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</si>
  <si>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</si>
  <si>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</si>
  <si>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</si>
  <si>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</si>
  <si>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</si>
  <si>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</si>
  <si>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</si>
  <si>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</si>
  <si>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</si>
  <si>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</si>
  <si>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</si>
  <si>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</si>
  <si>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</si>
  <si>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</si>
  <si>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</si>
  <si>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</si>
  <si>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</si>
  <si>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</si>
  <si>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</si>
  <si>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</si>
  <si>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</si>
  <si>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</si>
  <si>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</si>
  <si>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</si>
  <si>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</si>
  <si>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</si>
  <si>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</si>
  <si>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</si>
  <si>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</si>
  <si>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</si>
  <si>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</si>
  <si>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</si>
  <si>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</si>
  <si>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</si>
  <si>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</si>
  <si>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</si>
  <si>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</si>
  <si>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</si>
  <si>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</si>
  <si>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</si>
  <si>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</si>
  <si>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</si>
  <si>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</si>
  <si>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</si>
  <si>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</si>
  <si>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</si>
  <si>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</si>
  <si>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</si>
  <si>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</si>
  <si>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</si>
  <si>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</si>
  <si>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</si>
  <si>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</si>
  <si>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</si>
  <si>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</si>
  <si>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</si>
  <si>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</si>
  <si>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</si>
  <si>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</si>
  <si>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</si>
  <si>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</si>
  <si>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</si>
  <si>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</si>
  <si>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</si>
  <si>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</si>
  <si>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</si>
  <si>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</si>
  <si>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</si>
  <si>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</si>
  <si>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</si>
  <si>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</si>
  <si>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</si>
  <si>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</si>
  <si>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</si>
  <si>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</si>
  <si>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</si>
  <si>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</si>
  <si>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</si>
  <si>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</si>
  <si>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</si>
  <si>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</si>
  <si>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</si>
  <si>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</si>
  <si>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</si>
  <si>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</si>
  <si>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</si>
  <si>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</si>
  <si>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</si>
  <si>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</si>
  <si>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</si>
  <si>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</si>
  <si>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</si>
  <si>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</si>
  <si>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</si>
  <si>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</si>
  <si>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</si>
  <si>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</si>
  <si>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</si>
  <si>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</si>
  <si>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</si>
  <si>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</si>
  <si>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</si>
  <si>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</si>
  <si>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</si>
  <si>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</si>
  <si>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</si>
  <si>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</si>
  <si>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</si>
  <si>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</si>
  <si>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</si>
  <si>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</si>
  <si>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</si>
  <si>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</si>
  <si>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</si>
  <si>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</si>
  <si>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</si>
  <si>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</si>
  <si>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</si>
  <si>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</si>
  <si>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</si>
  <si>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</si>
  <si>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</si>
  <si>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</si>
  <si>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</si>
  <si>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</si>
  <si>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</si>
  <si>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</si>
  <si>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</si>
  <si>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</si>
  <si>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</si>
  <si>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</si>
  <si>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</si>
  <si>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</si>
  <si>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</si>
  <si>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</si>
  <si>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</si>
  <si>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</si>
  <si>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</si>
  <si>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</si>
  <si>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</si>
  <si>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</si>
  <si>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</si>
  <si>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</si>
  <si>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</si>
  <si>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</si>
  <si>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</si>
  <si>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</si>
  <si>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</si>
  <si>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</si>
  <si>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</si>
  <si>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</si>
  <si>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</si>
  <si>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</si>
  <si>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</si>
  <si>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</si>
  <si>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</si>
  <si>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</si>
  <si>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</si>
  <si>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</si>
  <si>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</si>
  <si>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</si>
  <si>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</si>
  <si>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</si>
  <si>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</si>
  <si>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</si>
  <si>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</si>
  <si>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</si>
  <si>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</si>
  <si>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</si>
  <si>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</si>
  <si>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</si>
  <si>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</si>
  <si>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</si>
  <si>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</si>
  <si>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</si>
  <si>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</si>
  <si>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</si>
  <si>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</si>
  <si>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</si>
  <si>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</si>
  <si>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</si>
  <si>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</si>
  <si>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</si>
  <si>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</si>
  <si>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</si>
  <si>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</si>
  <si>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</si>
  <si>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</si>
  <si>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</si>
  <si>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</si>
  <si>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</si>
  <si>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</si>
  <si>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</si>
  <si>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</si>
  <si>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</si>
  <si>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</si>
  <si>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</si>
  <si>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</si>
  <si>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</si>
  <si>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</si>
  <si>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</si>
  <si>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</si>
  <si>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</si>
  <si>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</si>
  <si>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</si>
  <si>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</si>
  <si>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</si>
  <si>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</si>
  <si>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</si>
  <si>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</si>
  <si>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</si>
  <si>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</si>
  <si>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</si>
  <si>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</si>
  <si>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</si>
  <si>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</si>
  <si>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</si>
  <si>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</si>
  <si>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</si>
  <si>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</si>
  <si>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</si>
  <si>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</si>
  <si>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</si>
  <si>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</si>
  <si>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</si>
  <si>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</si>
  <si>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</si>
  <si>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</si>
  <si>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</si>
  <si>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</si>
  <si>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</si>
  <si>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</si>
  <si>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</si>
  <si>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</si>
  <si>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</si>
  <si>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</si>
  <si>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</si>
  <si>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</si>
  <si>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</si>
  <si>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</si>
  <si>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</si>
  <si>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</si>
  <si>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</si>
  <si>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</si>
  <si>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</si>
  <si>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</si>
  <si>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</si>
  <si>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</si>
  <si>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</si>
  <si>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</si>
  <si>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</si>
  <si>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</si>
  <si>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</si>
  <si>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</si>
  <si>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</si>
  <si>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</si>
  <si>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</si>
  <si>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</si>
  <si>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</si>
  <si>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</si>
  <si>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</si>
  <si>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</si>
  <si>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</si>
  <si>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</si>
  <si>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</si>
  <si>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</si>
  <si>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</si>
  <si>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</si>
  <si>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</si>
  <si>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</si>
  <si>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</si>
  <si>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</si>
  <si>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</si>
  <si>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</si>
  <si>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</si>
  <si>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</si>
  <si>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</si>
  <si>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</si>
  <si>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</si>
  <si>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</si>
  <si>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</si>
  <si>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</si>
  <si>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</si>
  <si>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</si>
  <si>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</si>
  <si>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</si>
  <si>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</si>
  <si>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</si>
  <si>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</si>
  <si>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</si>
  <si>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</si>
  <si>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</si>
  <si>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</si>
  <si>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</si>
  <si>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</si>
  <si>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</si>
  <si>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</si>
  <si>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</si>
  <si>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</si>
  <si>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</si>
  <si>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</si>
  <si>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</si>
  <si>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</si>
  <si>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</si>
  <si>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</si>
  <si>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</si>
  <si>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</si>
  <si>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</si>
  <si>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</si>
  <si>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</si>
  <si>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</si>
  <si>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</si>
  <si>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</si>
  <si>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</si>
  <si>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</si>
  <si>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</si>
  <si>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</si>
  <si>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</si>
  <si>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</si>
  <si>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</si>
  <si>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</si>
  <si>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</si>
  <si>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</si>
  <si>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</si>
  <si>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</si>
  <si>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</si>
  <si>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</si>
  <si>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</si>
  <si>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</si>
  <si>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</si>
  <si>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</si>
  <si>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</si>
  <si>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</si>
  <si>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</si>
  <si>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</si>
  <si>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</si>
  <si>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</si>
  <si>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</si>
  <si>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</si>
  <si>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</si>
  <si>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</si>
  <si>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</si>
  <si>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</si>
  <si>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</si>
  <si>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</si>
  <si>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</si>
  <si>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</si>
  <si>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</si>
  <si>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</si>
  <si>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</si>
  <si>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</si>
  <si>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</si>
  <si>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</si>
  <si>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</si>
  <si>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</si>
  <si>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</si>
  <si>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</si>
  <si>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</si>
  <si>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</si>
  <si>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</si>
  <si>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</si>
  <si>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</si>
  <si>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</si>
  <si>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</si>
  <si>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</si>
  <si>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</si>
  <si>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</si>
  <si>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</si>
  <si>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</si>
  <si>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</si>
  <si>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</si>
  <si>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</si>
  <si>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</si>
  <si>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</si>
  <si>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</si>
  <si>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</si>
  <si>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</si>
  <si>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</si>
  <si>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</si>
  <si>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</si>
  <si>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</si>
  <si>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</si>
  <si>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</si>
  <si>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</si>
  <si>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</si>
  <si>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</si>
  <si>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</si>
  <si>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</si>
  <si>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</si>
  <si>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</si>
  <si>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</si>
  <si>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</si>
  <si>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</si>
  <si>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</si>
  <si>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</si>
  <si>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</si>
  <si>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</si>
  <si>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</si>
  <si>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</si>
  <si>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</si>
  <si>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</si>
  <si>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</si>
  <si>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</si>
  <si>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</si>
  <si>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</si>
  <si>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</si>
  <si>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</si>
  <si>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</si>
  <si>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</si>
  <si>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</si>
  <si>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</si>
  <si>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</si>
  <si>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</si>
  <si>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</si>
  <si>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</si>
  <si>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</si>
  <si>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</si>
  <si>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</si>
  <si>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</si>
  <si>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</si>
  <si>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</si>
  <si>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</si>
  <si>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</si>
  <si>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</si>
  <si>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</si>
  <si>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</si>
  <si>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</si>
  <si>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</si>
  <si>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</si>
  <si>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</si>
  <si>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</si>
  <si>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</si>
  <si>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</si>
  <si>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</si>
  <si>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</si>
  <si>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</si>
  <si>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</si>
  <si>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</si>
  <si>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</si>
  <si>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</si>
  <si>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</si>
  <si>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</si>
  <si>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</si>
  <si>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</si>
  <si>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</si>
  <si>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</si>
  <si>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</si>
  <si>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</si>
  <si>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</si>
  <si>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</si>
  <si>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</si>
  <si>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</si>
  <si>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</si>
  <si>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</si>
  <si>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</si>
  <si>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</si>
  <si>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</si>
  <si>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</si>
  <si>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</si>
  <si>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</si>
  <si>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</si>
  <si>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</si>
  <si>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</si>
  <si>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</si>
  <si>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</si>
  <si>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</si>
  <si>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</si>
  <si>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</si>
  <si>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</si>
  <si>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</si>
  <si>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</si>
  <si>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</si>
  <si>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</si>
  <si>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</si>
  <si>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</si>
  <si>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</si>
  <si>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</si>
  <si>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</si>
  <si>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</si>
  <si>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</si>
  <si>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</si>
  <si>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</si>
  <si>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</si>
  <si>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</si>
  <si>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</si>
  <si>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</si>
  <si>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</si>
  <si>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</si>
  <si>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</si>
  <si>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</si>
  <si>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</si>
  <si>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</si>
  <si>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</si>
  <si>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</si>
  <si>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</si>
  <si>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</si>
  <si>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</si>
  <si>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</si>
  <si>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</si>
  <si>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</si>
  <si>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</si>
  <si>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</si>
  <si>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</si>
  <si>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</si>
  <si>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</si>
  <si>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</si>
  <si>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</si>
  <si>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</si>
  <si>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</si>
  <si>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</si>
  <si>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</si>
  <si>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</si>
  <si>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</si>
  <si>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</si>
  <si>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</si>
  <si>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</si>
  <si>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</si>
  <si>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</si>
  <si>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</si>
  <si>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</si>
  <si>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</si>
  <si>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</si>
  <si>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</si>
  <si>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</si>
  <si>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</si>
  <si>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</si>
  <si>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</si>
  <si>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</si>
  <si>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</si>
  <si>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</si>
  <si>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</si>
  <si>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</si>
  <si>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</si>
  <si>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</si>
  <si>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</si>
  <si>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</si>
  <si>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</si>
  <si>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</si>
  <si>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</si>
  <si>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</si>
  <si>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</si>
  <si>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</si>
  <si>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</si>
  <si>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</si>
  <si>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</si>
  <si>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</si>
  <si>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</si>
  <si>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</si>
  <si>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</si>
  <si>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</si>
  <si>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</si>
  <si>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</si>
  <si>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</si>
  <si>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</si>
  <si>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</si>
  <si>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</si>
  <si>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</si>
  <si>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</si>
  <si>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</si>
  <si>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</si>
  <si>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</si>
  <si>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</si>
  <si>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</si>
  <si>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</si>
  <si>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</si>
  <si>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</si>
  <si>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</si>
  <si>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</si>
  <si>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</si>
  <si>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</si>
  <si>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</si>
  <si>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</si>
  <si>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</si>
  <si>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</si>
  <si>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</si>
  <si>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</si>
  <si>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</si>
  <si>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</si>
  <si>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</si>
  <si>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</si>
  <si>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</si>
  <si>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</si>
  <si>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</si>
  <si>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</si>
  <si>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</si>
  <si>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</si>
  <si>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</si>
  <si>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</si>
  <si>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</si>
  <si>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</si>
  <si>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</si>
  <si>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</si>
  <si>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</si>
  <si>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</si>
  <si>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</si>
  <si>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</si>
  <si>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</si>
  <si>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</si>
  <si>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</si>
  <si>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</si>
  <si>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</si>
  <si>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</si>
  <si>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</si>
  <si>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</si>
  <si>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</si>
  <si>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</si>
  <si>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</si>
  <si>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</si>
  <si>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</si>
  <si>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</si>
  <si>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</si>
  <si>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</si>
  <si>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</si>
  <si>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</si>
  <si>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</si>
  <si>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</si>
  <si>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</si>
  <si>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</si>
  <si>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</si>
  <si>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</si>
  <si>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</si>
  <si>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</si>
  <si>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</si>
  <si>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</si>
  <si>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</si>
  <si>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</si>
  <si>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</si>
  <si>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</si>
  <si>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</si>
  <si>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</si>
  <si>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</si>
  <si>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</si>
  <si>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</si>
  <si>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</si>
  <si>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</si>
  <si>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</si>
  <si>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</si>
  <si>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</si>
  <si>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</si>
  <si>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</si>
  <si>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</si>
  <si>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</si>
  <si>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</si>
  <si>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</si>
  <si>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</si>
  <si>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</si>
  <si>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</si>
  <si>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</si>
  <si>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</si>
  <si>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</si>
  <si>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</si>
  <si>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</si>
  <si>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</si>
  <si>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</si>
  <si>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</si>
  <si>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</si>
  <si>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</si>
  <si>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</si>
  <si>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</si>
  <si>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</si>
  <si>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</si>
  <si>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</si>
  <si>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</si>
  <si>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</si>
  <si>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</si>
  <si>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</si>
  <si>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</si>
  <si>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</si>
  <si>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</si>
  <si>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</si>
  <si>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</si>
  <si>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</si>
  <si>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</si>
  <si>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</si>
  <si>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</si>
  <si>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</si>
  <si>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</si>
  <si>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</si>
  <si>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</si>
  <si>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</si>
  <si>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</si>
  <si>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</si>
  <si>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</si>
  <si>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</si>
  <si>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</si>
  <si>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</si>
  <si>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</si>
  <si>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</si>
  <si>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</si>
  <si>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</si>
  <si>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</si>
  <si>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</si>
  <si>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</si>
  <si>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</si>
  <si>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</si>
  <si>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</si>
  <si>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</si>
  <si>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</si>
  <si>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</si>
  <si>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</si>
  <si>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</si>
  <si>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</si>
  <si>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</si>
  <si>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</si>
  <si>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</si>
  <si>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</si>
  <si>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</si>
  <si>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</si>
  <si>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</si>
  <si>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</si>
  <si>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</si>
  <si>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</si>
  <si>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</si>
  <si>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</si>
  <si>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</si>
  <si>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</si>
  <si>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</si>
  <si>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</si>
  <si>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</si>
  <si>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</si>
  <si>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</si>
  <si>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</si>
  <si>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</si>
  <si>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</si>
  <si>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</si>
  <si>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</si>
  <si>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</si>
  <si>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</si>
  <si>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</si>
  <si>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</si>
  <si>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</si>
  <si>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</si>
  <si>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</si>
  <si>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</si>
  <si>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</si>
  <si>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</si>
  <si>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</si>
  <si>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</si>
  <si>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</si>
  <si>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</si>
  <si>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</si>
  <si>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</si>
  <si>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</si>
  <si>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</si>
  <si>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</si>
  <si>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</si>
  <si>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</si>
  <si>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</si>
  <si>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</si>
  <si>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</si>
  <si>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</si>
  <si>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</si>
  <si>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</si>
  <si>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</si>
  <si>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</si>
  <si>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</si>
  <si>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</si>
  <si>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</si>
  <si>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</si>
  <si>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</si>
  <si>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</si>
  <si>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</si>
  <si>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</si>
  <si>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</si>
  <si>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</si>
  <si>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</si>
  <si>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</si>
  <si>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</si>
  <si>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</si>
  <si>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</si>
  <si>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</si>
  <si>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</si>
  <si>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</si>
  <si>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</si>
  <si>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</si>
  <si>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</si>
  <si>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</si>
  <si>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</si>
  <si>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</si>
  <si>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</si>
  <si>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</si>
  <si>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</si>
  <si>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</si>
  <si>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</si>
  <si>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</si>
  <si>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</si>
  <si>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</si>
  <si>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</si>
  <si>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</si>
  <si>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</si>
  <si>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</si>
  <si>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</si>
  <si>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</si>
  <si>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</si>
  <si>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</si>
  <si>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</si>
  <si>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</si>
  <si>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</si>
  <si>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</si>
  <si>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</si>
  <si>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</si>
  <si>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</si>
  <si>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</si>
  <si>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</si>
  <si>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</si>
  <si>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</si>
  <si>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</si>
  <si>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</si>
  <si>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</si>
  <si>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</si>
  <si>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</si>
  <si>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</si>
  <si>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</si>
  <si>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</si>
  <si>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</si>
  <si>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</si>
  <si>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</si>
  <si>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</si>
  <si>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</si>
  <si>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</si>
  <si>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</si>
  <si>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</si>
  <si>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</si>
  <si>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</si>
  <si>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</si>
  <si>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</si>
  <si>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</si>
  <si>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</si>
  <si>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</si>
  <si>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</si>
  <si>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</si>
  <si>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</si>
  <si>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</si>
  <si>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</si>
  <si>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</si>
  <si>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</si>
  <si>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</si>
  <si>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</si>
  <si>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</si>
  <si>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</si>
  <si>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</si>
  <si>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</si>
  <si>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</si>
  <si>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</si>
  <si>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</si>
  <si>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</si>
  <si>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</si>
  <si>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</si>
  <si>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</si>
  <si>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</si>
  <si>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</si>
  <si>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</si>
  <si>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</si>
  <si>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</si>
  <si>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</si>
  <si>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</si>
  <si>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</si>
  <si>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</si>
  <si>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</si>
  <si>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</si>
  <si>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</si>
  <si>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</si>
  <si>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</si>
  <si>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</si>
  <si>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</si>
  <si>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</si>
  <si>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</si>
  <si>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</si>
  <si>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</si>
  <si>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</si>
  <si>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</si>
  <si>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</si>
  <si>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</si>
  <si>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</si>
  <si>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</si>
  <si>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</si>
  <si>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</si>
  <si>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</si>
  <si>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</si>
  <si>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</si>
  <si>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</si>
  <si>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</si>
  <si>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</si>
  <si>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</si>
  <si>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</si>
  <si>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</si>
  <si>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</si>
  <si>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</si>
  <si>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</si>
  <si>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</si>
  <si>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</si>
  <si>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</si>
  <si>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</si>
  <si>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</si>
  <si>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</si>
  <si>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</si>
  <si>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</si>
  <si>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</si>
  <si>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</si>
  <si>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</si>
  <si>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</si>
  <si>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</si>
  <si>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</si>
  <si>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</si>
  <si>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</si>
  <si>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</si>
  <si>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</si>
  <si>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</si>
  <si>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</si>
  <si>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</si>
  <si>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</si>
  <si>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</si>
  <si>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</si>
  <si>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</si>
  <si>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</si>
  <si>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</si>
  <si>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</si>
  <si>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</si>
  <si>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</si>
  <si>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</si>
  <si>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</si>
  <si>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</si>
  <si>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</si>
  <si>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</si>
  <si>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</si>
  <si>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</si>
  <si>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</si>
  <si>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</si>
  <si>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</si>
  <si>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</si>
  <si>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</si>
  <si>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</si>
  <si>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</si>
  <si>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</si>
  <si>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</si>
  <si>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</si>
  <si>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</si>
  <si>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</si>
  <si>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</si>
  <si>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</si>
  <si>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</si>
  <si>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</si>
  <si>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</si>
  <si>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</si>
  <si>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</si>
  <si>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</si>
  <si>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</si>
  <si>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</si>
  <si>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</si>
  <si>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</si>
  <si>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</si>
  <si>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</si>
  <si>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</si>
  <si>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</si>
  <si>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</si>
  <si>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</si>
  <si>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</si>
  <si>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</si>
  <si>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</si>
  <si>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</si>
  <si>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</si>
  <si>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</si>
  <si>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</si>
  <si>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</si>
  <si>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</si>
  <si>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</si>
  <si>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</si>
  <si>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</si>
  <si>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</si>
  <si>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</si>
  <si>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</si>
  <si>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</si>
  <si>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</si>
  <si>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</si>
  <si>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</si>
  <si>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</si>
  <si>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</si>
  <si>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</si>
  <si>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</si>
  <si>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</si>
  <si>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</si>
  <si>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</si>
  <si>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</si>
  <si>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</si>
  <si>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</si>
  <si>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</si>
  <si>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</si>
  <si>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</si>
  <si>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</si>
  <si>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</si>
  <si>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</si>
  <si>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</si>
  <si>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</si>
  <si>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</si>
  <si>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</si>
  <si>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</si>
  <si>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</si>
  <si>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</si>
  <si>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</si>
  <si>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</si>
  <si>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</si>
  <si>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</si>
  <si>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</si>
  <si>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</si>
  <si>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</si>
  <si>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</si>
  <si>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</si>
  <si>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</si>
  <si>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</si>
  <si>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</si>
  <si>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</si>
  <si>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</si>
  <si>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</si>
  <si>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</si>
  <si>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</si>
  <si>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</si>
  <si>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</si>
  <si>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</si>
  <si>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</si>
  <si>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</si>
  <si>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</si>
  <si>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</si>
  <si>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</si>
  <si>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</si>
  <si>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</si>
  <si>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</si>
  <si>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</si>
  <si>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</si>
  <si>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</si>
  <si>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</si>
  <si>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</si>
  <si>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</si>
  <si>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</si>
  <si>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</si>
  <si>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</si>
  <si>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</si>
  <si>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</si>
  <si>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</si>
  <si>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</si>
  <si>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</si>
  <si>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</si>
  <si>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</si>
  <si>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</si>
  <si>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</si>
  <si>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</si>
  <si>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</si>
  <si>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</si>
  <si>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</si>
  <si>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</si>
  <si>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</si>
  <si>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</si>
  <si>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</si>
  <si>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</si>
  <si>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</si>
  <si>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</si>
  <si>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</si>
  <si>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</si>
  <si>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</si>
  <si>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</si>
  <si>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</si>
  <si>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</si>
  <si>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</si>
  <si>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</si>
  <si>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</si>
  <si>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</si>
  <si>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</si>
  <si>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</si>
  <si>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</si>
  <si>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</si>
  <si>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</si>
  <si>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</si>
  <si>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</si>
  <si>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</si>
  <si>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</si>
  <si>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</si>
  <si>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</si>
  <si>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</si>
  <si>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</si>
  <si>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</si>
  <si>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</si>
  <si>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</si>
  <si>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</si>
  <si>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</si>
  <si>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</si>
  <si>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</si>
  <si>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</si>
  <si>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</si>
  <si>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</si>
  <si>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</si>
  <si>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</si>
  <si>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</si>
  <si>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</si>
  <si>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</si>
  <si>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</si>
  <si>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</si>
  <si>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</si>
  <si>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</si>
  <si>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</si>
  <si>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</si>
  <si>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</si>
  <si>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</si>
  <si>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</si>
  <si>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</si>
  <si>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</si>
  <si>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</si>
  <si>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</si>
  <si>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</si>
  <si>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</si>
  <si>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</si>
  <si>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</si>
  <si>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</si>
  <si>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</si>
  <si>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</si>
  <si>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</si>
  <si>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</si>
  <si>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</si>
  <si>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</si>
  <si>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</si>
  <si>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</si>
  <si>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</si>
  <si>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</si>
  <si>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</si>
  <si>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</si>
  <si>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</si>
  <si>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</si>
  <si>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</si>
  <si>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</si>
  <si>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</si>
  <si>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</si>
  <si>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</si>
  <si>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</si>
  <si>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</si>
  <si>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</si>
  <si>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</si>
  <si>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</si>
  <si>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</si>
  <si>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</si>
  <si>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</si>
  <si>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</si>
  <si>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</si>
  <si>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</si>
  <si>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</si>
  <si>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</si>
  <si>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</si>
  <si>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</si>
  <si>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</si>
  <si>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</si>
  <si>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</si>
  <si>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</si>
  <si>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</si>
  <si>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</si>
  <si>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</si>
  <si>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</si>
  <si>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</si>
  <si>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</si>
  <si>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</si>
  <si>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</si>
  <si>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</si>
  <si>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</si>
  <si>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</si>
  <si>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</si>
  <si>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</si>
  <si>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</si>
  <si>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</si>
  <si>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</si>
  <si>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</si>
  <si>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</si>
  <si>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</si>
  <si>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</si>
  <si>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</si>
  <si>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</si>
  <si>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</si>
  <si>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</si>
  <si>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</si>
  <si>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</si>
  <si>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</si>
  <si>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</si>
  <si>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</si>
  <si>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</si>
  <si>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</si>
  <si>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</si>
  <si>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</si>
  <si>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</si>
  <si>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</si>
  <si>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</si>
  <si>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</si>
  <si>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</si>
  <si>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</si>
  <si>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</si>
  <si>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</si>
  <si>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</si>
  <si>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</si>
  <si>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</si>
  <si>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</si>
  <si>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</si>
  <si>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</si>
  <si>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</si>
  <si>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</si>
  <si>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</si>
  <si>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</si>
  <si>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</si>
  <si>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</si>
  <si>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</si>
  <si>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</si>
  <si>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</si>
  <si>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</si>
  <si>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</si>
  <si>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</si>
  <si>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</si>
  <si>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</si>
  <si>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</si>
  <si>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</si>
  <si>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</si>
  <si>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</si>
  <si>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</si>
  <si>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</si>
  <si>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</si>
  <si>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</si>
  <si>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</si>
  <si>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</si>
  <si>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</si>
  <si>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</si>
  <si>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</si>
  <si>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</si>
  <si>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</si>
  <si>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</si>
  <si>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</si>
  <si>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</si>
  <si>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</si>
  <si>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</si>
  <si>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</si>
  <si>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</si>
  <si>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</si>
  <si>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</si>
  <si>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</si>
  <si>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</si>
  <si>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</si>
  <si>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</si>
  <si>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</si>
  <si>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</si>
  <si>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</si>
  <si>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</si>
  <si>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</si>
  <si>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</si>
  <si>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</si>
  <si>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</si>
  <si>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</si>
  <si>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</si>
  <si>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</si>
  <si>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</si>
  <si>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</si>
  <si>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</si>
  <si>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</si>
  <si>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</si>
  <si>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</si>
  <si>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</si>
  <si>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</si>
  <si>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</si>
  <si>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</si>
  <si>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</si>
  <si>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</si>
  <si>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</si>
  <si>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</si>
  <si>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</si>
  <si>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</si>
  <si>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</si>
  <si>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</si>
  <si>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</si>
  <si>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</si>
  <si>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</si>
  <si>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</si>
  <si>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</si>
  <si>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</si>
  <si>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</si>
  <si>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</si>
  <si>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</si>
  <si>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</si>
  <si>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</si>
  <si>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</si>
  <si>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</si>
  <si>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</si>
  <si>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</si>
  <si>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</si>
  <si>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</si>
  <si>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</si>
  <si>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</si>
  <si>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</si>
  <si>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</si>
  <si>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</si>
  <si>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</si>
  <si>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</si>
  <si>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</si>
  <si>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</si>
  <si>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</si>
  <si>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</si>
  <si>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</si>
  <si>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</si>
  <si>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</si>
  <si>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</si>
  <si>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</si>
  <si>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</si>
  <si>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</si>
  <si>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</si>
  <si>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</si>
  <si>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</si>
  <si>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</si>
  <si>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</si>
  <si>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</si>
  <si>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</si>
  <si>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</si>
  <si>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</si>
  <si>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</si>
  <si>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</si>
  <si>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</si>
  <si>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</si>
  <si>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</si>
  <si>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</si>
  <si>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</si>
  <si>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</si>
  <si>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</si>
  <si>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</si>
  <si>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</si>
  <si>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</si>
  <si>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</si>
  <si>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</si>
  <si>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</si>
  <si>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</si>
  <si>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</si>
  <si>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</si>
  <si>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</si>
  <si>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</si>
  <si>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</si>
  <si>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</si>
  <si>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</si>
  <si>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</si>
  <si>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</si>
  <si>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</si>
  <si>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</si>
  <si>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</si>
  <si>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</si>
  <si>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</si>
  <si>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</si>
  <si>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</si>
  <si>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</si>
  <si>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</si>
  <si>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</si>
  <si>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</si>
  <si>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</si>
  <si>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</si>
  <si>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</si>
  <si>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</si>
  <si>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</si>
  <si>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</si>
  <si>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</si>
  <si>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</si>
  <si>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</si>
  <si>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</si>
  <si>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</si>
  <si>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</si>
  <si>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</si>
  <si>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</si>
  <si>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</si>
  <si>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</si>
  <si>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</si>
  <si>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</si>
  <si>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</si>
  <si>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</si>
  <si>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</si>
  <si>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</si>
  <si>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</si>
  <si>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</si>
  <si>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</si>
  <si>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</si>
  <si>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</si>
  <si>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</si>
  <si>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</si>
  <si>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</si>
  <si>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</si>
  <si>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</si>
  <si>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</si>
  <si>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</si>
  <si>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</si>
  <si>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</si>
  <si>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</si>
  <si>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</si>
  <si>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</si>
  <si>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</si>
  <si>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</si>
  <si>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</si>
  <si>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</si>
  <si>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</si>
  <si>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</si>
  <si>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</si>
  <si>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</si>
  <si>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</si>
  <si>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</si>
  <si>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</si>
  <si>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</si>
  <si>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</si>
  <si>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</si>
  <si>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</si>
  <si>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</si>
  <si>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</si>
  <si>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</si>
  <si>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</si>
  <si>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</si>
  <si>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</si>
  <si>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</si>
  <si>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</si>
  <si>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</si>
  <si>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</si>
  <si>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</si>
  <si>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</si>
  <si>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</si>
  <si>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</si>
  <si>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</si>
  <si>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</si>
  <si>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</si>
  <si>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</si>
  <si>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</si>
  <si>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</si>
  <si>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</si>
  <si>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</si>
  <si>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</si>
  <si>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</si>
  <si>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</si>
  <si>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</si>
  <si>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</si>
  <si>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</si>
  <si>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</si>
  <si>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</si>
  <si>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</si>
  <si>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</si>
  <si>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</si>
  <si>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</si>
  <si>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</si>
  <si>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</si>
  <si>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</si>
  <si>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</si>
  <si>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</si>
  <si>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</si>
  <si>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</si>
  <si>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</si>
  <si>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</si>
  <si>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</si>
  <si>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</si>
  <si>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</si>
  <si>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</si>
  <si>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</si>
  <si>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</si>
  <si>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</si>
  <si>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</si>
  <si>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</si>
  <si>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</si>
  <si>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</si>
  <si>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</si>
  <si>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</si>
  <si>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</si>
  <si>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</si>
  <si>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</si>
  <si>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</si>
  <si>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</si>
  <si>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</si>
  <si>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</si>
  <si>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</si>
  <si>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</si>
  <si>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</si>
  <si>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</si>
  <si>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</si>
  <si>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</si>
  <si>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</si>
  <si>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</si>
  <si>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</si>
  <si>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</si>
  <si>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</si>
  <si>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</si>
  <si>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</si>
  <si>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</si>
  <si>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</si>
  <si>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</si>
  <si>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</si>
  <si>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</si>
  <si>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</si>
  <si>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</si>
  <si>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</si>
  <si>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</si>
  <si>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</si>
  <si>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</si>
  <si>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</si>
  <si>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</si>
  <si>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</si>
  <si>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</si>
  <si>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</si>
  <si>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</si>
  <si>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</si>
  <si>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</si>
  <si>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</si>
  <si>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</si>
  <si>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</si>
  <si>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</si>
  <si>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</si>
  <si>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</si>
  <si>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</si>
  <si>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</si>
  <si>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</si>
  <si>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</si>
  <si>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</si>
  <si>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</si>
  <si>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</si>
  <si>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</si>
  <si>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</si>
  <si>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</si>
  <si>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</si>
  <si>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</si>
  <si>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</si>
  <si>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</si>
  <si>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</si>
  <si>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</si>
  <si>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</si>
  <si>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</si>
  <si>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</si>
  <si>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</si>
  <si>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</si>
  <si>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</si>
  <si>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</si>
  <si>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</si>
  <si>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</si>
  <si>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</si>
  <si>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</si>
  <si>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</si>
  <si>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</si>
  <si>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</si>
  <si>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</si>
  <si>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</si>
  <si>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</si>
  <si>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</si>
  <si>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</si>
  <si>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</si>
  <si>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</si>
  <si>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</si>
  <si>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</si>
  <si>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</si>
  <si>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</si>
  <si>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</si>
  <si>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</si>
  <si>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</si>
  <si>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</si>
  <si>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</si>
  <si>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</si>
  <si>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</si>
  <si>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</si>
  <si>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</si>
  <si>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</si>
  <si>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</si>
  <si>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</si>
  <si>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</si>
  <si>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</si>
  <si>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</si>
  <si>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</si>
  <si>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</si>
  <si>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</si>
  <si>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</si>
  <si>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</si>
  <si>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</si>
  <si>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</si>
  <si>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</si>
  <si>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</si>
  <si>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</si>
  <si>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</si>
  <si>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</si>
  <si>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</si>
  <si>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</si>
  <si>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</si>
  <si>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</si>
  <si>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</si>
  <si>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</si>
  <si>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</si>
  <si>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</si>
  <si>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</si>
  <si>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</si>
  <si>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</si>
  <si>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</si>
  <si>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</si>
  <si>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</si>
  <si>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</si>
  <si>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</si>
  <si>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</si>
  <si>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</si>
  <si>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</si>
  <si>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</si>
  <si>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</si>
  <si>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</si>
  <si>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</si>
  <si>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</si>
  <si>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</si>
  <si>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</si>
  <si>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</si>
  <si>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</si>
  <si>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</si>
  <si>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</si>
  <si>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</si>
  <si>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</si>
  <si>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</si>
  <si>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</si>
  <si>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</si>
  <si>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</si>
  <si>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</si>
  <si>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</si>
  <si>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</si>
  <si>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</si>
  <si>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</si>
  <si>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</si>
  <si>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</si>
  <si>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</si>
  <si>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</si>
  <si>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</si>
  <si>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</si>
  <si>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</si>
  <si>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</si>
  <si>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</si>
  <si>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</si>
  <si>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</si>
  <si>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</si>
  <si>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</si>
  <si>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</si>
  <si>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</si>
  <si>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</si>
  <si>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</si>
  <si>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</si>
  <si>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</si>
  <si>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</si>
  <si>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</si>
  <si>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</si>
  <si>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</si>
  <si>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</si>
  <si>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</si>
  <si>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</si>
  <si>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</si>
  <si>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</si>
  <si>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</si>
  <si>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</si>
  <si>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</si>
  <si>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</si>
  <si>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</si>
  <si>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</si>
  <si>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</si>
  <si>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</si>
  <si>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</si>
  <si>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</si>
  <si>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</si>
  <si>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</si>
  <si>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</si>
  <si>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</si>
  <si>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</si>
  <si>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</si>
  <si>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</si>
  <si>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</si>
  <si>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</si>
  <si>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</si>
  <si>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</si>
  <si>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</si>
  <si>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</si>
  <si>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</si>
  <si>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</si>
  <si>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</si>
  <si>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</si>
  <si>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</si>
  <si>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</si>
  <si>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</si>
  <si>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</si>
  <si>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</si>
  <si>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</si>
  <si>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</si>
  <si>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</si>
  <si>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</si>
  <si>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</si>
  <si>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</si>
  <si>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</si>
  <si>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</si>
  <si>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</si>
  <si>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</si>
  <si>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</si>
  <si>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</si>
  <si>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</si>
  <si>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</si>
  <si>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</si>
  <si>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</si>
  <si>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</si>
  <si>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</si>
  <si>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</si>
  <si>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</si>
  <si>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</si>
  <si>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</si>
  <si>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</si>
  <si>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</si>
  <si>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</si>
  <si>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</si>
  <si>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</si>
  <si>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</si>
  <si>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</si>
  <si>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</si>
  <si>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</si>
  <si>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</si>
  <si>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</si>
  <si>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</si>
  <si>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</si>
  <si>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</si>
  <si>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</si>
  <si>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</si>
  <si>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</si>
  <si>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</si>
  <si>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</si>
  <si>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</si>
  <si>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</si>
  <si>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</si>
  <si>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</si>
  <si>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</si>
  <si>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</si>
  <si>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</si>
  <si>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</si>
  <si>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</si>
  <si>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</si>
  <si>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</si>
  <si>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</si>
  <si>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</si>
  <si>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</si>
  <si>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</si>
  <si>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</si>
  <si>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</si>
  <si>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</si>
  <si>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</si>
  <si>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</si>
  <si>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</si>
  <si>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</si>
  <si>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</si>
  <si>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</si>
  <si>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</si>
  <si>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</si>
  <si>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</si>
  <si>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</si>
  <si>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</si>
  <si>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</si>
  <si>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</si>
  <si>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</si>
  <si>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</si>
  <si>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</si>
  <si>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</si>
  <si>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</si>
  <si>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</si>
  <si>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</si>
  <si>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</si>
  <si>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</si>
  <si>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</si>
  <si>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</si>
  <si>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</si>
  <si>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</si>
  <si>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</si>
  <si>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</si>
  <si>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</si>
  <si>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</si>
  <si>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</si>
  <si>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</si>
  <si>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</si>
  <si>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</si>
  <si>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</si>
  <si>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</si>
  <si>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</si>
  <si>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</si>
  <si>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</si>
  <si>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</si>
  <si>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</si>
  <si>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</si>
  <si>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</si>
  <si>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</si>
  <si>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</si>
  <si>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</si>
  <si>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</si>
  <si>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</si>
  <si>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</si>
  <si>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</si>
  <si>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</si>
  <si>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</si>
  <si>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</si>
  <si>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</si>
  <si>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</si>
  <si>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</si>
  <si>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</si>
  <si>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</si>
  <si>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</si>
  <si>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</si>
  <si>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</si>
  <si>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</si>
  <si>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</si>
  <si>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</si>
  <si>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</si>
  <si>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</si>
  <si>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</si>
  <si>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</si>
  <si>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</si>
  <si>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</si>
  <si>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</si>
  <si>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</si>
  <si>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</si>
  <si>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</si>
  <si>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</si>
  <si>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</si>
  <si>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</si>
  <si>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</si>
  <si>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</si>
  <si>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</si>
  <si>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</si>
  <si>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</si>
  <si>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</si>
  <si>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</si>
  <si>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</si>
  <si>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</si>
  <si>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</si>
  <si>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</si>
  <si>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</si>
  <si>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</si>
  <si>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</si>
  <si>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</si>
  <si>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</si>
  <si>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</si>
  <si>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</si>
  <si>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</si>
  <si>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</si>
  <si>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</si>
  <si>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</si>
  <si>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</si>
  <si>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</si>
  <si>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</si>
  <si>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</si>
  <si>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</si>
  <si>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</si>
  <si>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</si>
  <si>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</si>
  <si>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</si>
  <si>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</si>
  <si>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</si>
  <si>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</si>
  <si>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</si>
  <si>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</si>
  <si>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</si>
  <si>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</si>
  <si>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</si>
  <si>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</si>
  <si>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</si>
  <si>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</si>
  <si>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</si>
  <si>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</si>
  <si>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</si>
  <si>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</si>
  <si>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</si>
  <si>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</si>
  <si>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</si>
  <si>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</si>
  <si>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</si>
  <si>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</si>
  <si>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</si>
  <si>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</si>
  <si>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</si>
  <si>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</si>
  <si>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</si>
  <si>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</si>
  <si>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</si>
  <si>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</si>
  <si>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</si>
  <si>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</si>
  <si>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</si>
  <si>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</si>
  <si>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</si>
  <si>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</si>
  <si>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</si>
  <si>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</si>
  <si>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</si>
  <si>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</si>
  <si>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</si>
  <si>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</si>
  <si>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</si>
  <si>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</si>
  <si>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</si>
  <si>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</si>
  <si>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</si>
  <si>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</si>
  <si>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</si>
  <si>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</si>
  <si>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</si>
  <si>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</si>
  <si>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</si>
  <si>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</si>
  <si>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</si>
  <si>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</si>
  <si>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</si>
  <si>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</si>
  <si>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</si>
  <si>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</si>
  <si>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</si>
  <si>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</si>
  <si>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</si>
  <si>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</si>
  <si>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</si>
  <si>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</si>
  <si>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</si>
  <si>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</si>
  <si>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</si>
  <si>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</si>
  <si>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</si>
  <si>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</si>
  <si>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</si>
  <si>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</si>
  <si>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</si>
  <si>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</si>
  <si>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</si>
  <si>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</si>
  <si>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</si>
  <si>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</si>
  <si>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</si>
  <si>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</si>
  <si>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</si>
  <si>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</si>
  <si>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</si>
  <si>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</si>
  <si>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</si>
  <si>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</si>
  <si>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</si>
  <si>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</si>
  <si>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</si>
  <si>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</si>
  <si>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</si>
  <si>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</si>
  <si>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</si>
  <si>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</si>
  <si>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</si>
  <si>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</si>
  <si>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</si>
  <si>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</si>
  <si>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</si>
  <si>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</si>
  <si>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</si>
  <si>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</si>
  <si>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</si>
  <si>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</si>
  <si>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</si>
  <si>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</si>
  <si>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</si>
  <si>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</si>
  <si>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</si>
  <si>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</si>
  <si>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</si>
  <si>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</si>
  <si>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</si>
  <si>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</si>
  <si>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</si>
  <si>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</si>
  <si>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</si>
  <si>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</si>
  <si>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</si>
  <si>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</si>
  <si>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</si>
  <si>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</si>
  <si>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</si>
  <si>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</si>
  <si>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</si>
  <si>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</si>
  <si>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</si>
  <si>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</si>
  <si>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</si>
  <si>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</si>
  <si>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</si>
  <si>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</si>
  <si>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</si>
  <si>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</si>
  <si>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</si>
  <si>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</si>
  <si>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</si>
  <si>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</si>
  <si>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</si>
  <si>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</si>
  <si>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</si>
  <si>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</si>
  <si>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</si>
  <si>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</si>
  <si>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</si>
  <si>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</si>
  <si>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</si>
  <si>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</si>
  <si>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</si>
  <si>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</si>
  <si>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</si>
  <si>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</si>
  <si>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</si>
  <si>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</si>
  <si>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</si>
  <si>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</si>
  <si>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</si>
  <si>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</si>
  <si>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</si>
  <si>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</si>
  <si>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</si>
  <si>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</si>
  <si>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</si>
  <si>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</si>
  <si>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</si>
  <si>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</si>
  <si>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</si>
  <si>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</si>
  <si>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</si>
  <si>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</si>
  <si>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</si>
  <si>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</si>
  <si>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</si>
  <si>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</si>
  <si>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</si>
  <si>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</si>
  <si>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</si>
  <si>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</si>
  <si>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</si>
  <si>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</si>
  <si>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</si>
  <si>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</si>
  <si>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</si>
  <si>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</si>
  <si>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</si>
  <si>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</si>
  <si>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</si>
  <si>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</si>
  <si>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</si>
  <si>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</si>
  <si>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</si>
  <si>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</si>
  <si>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</si>
  <si>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</si>
  <si>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</si>
  <si>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</si>
  <si>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</si>
  <si>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</si>
  <si>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</si>
  <si>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</si>
  <si>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</si>
  <si>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</si>
  <si>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</si>
  <si>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</si>
  <si>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</si>
  <si>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</si>
  <si>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</si>
  <si>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</si>
  <si>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</si>
  <si>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</si>
  <si>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</si>
  <si>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</si>
  <si>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</si>
  <si>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</si>
  <si>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</si>
  <si>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</si>
  <si>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</si>
  <si>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</si>
  <si>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</si>
  <si>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</si>
  <si>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</si>
  <si>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</si>
  <si>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</si>
  <si>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</si>
  <si>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</si>
  <si>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</si>
  <si>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</si>
  <si>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</si>
  <si>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</si>
  <si>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</si>
  <si>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</si>
  <si>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</si>
  <si>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</si>
  <si>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</si>
  <si>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</si>
  <si>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</si>
  <si>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</si>
  <si>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</si>
  <si>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</si>
  <si>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</si>
  <si>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</si>
  <si>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</si>
  <si>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</si>
  <si>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</si>
  <si>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</si>
  <si>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</si>
  <si>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</si>
  <si>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</si>
  <si>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</si>
  <si>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</si>
  <si>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</si>
  <si>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</si>
  <si>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</si>
  <si>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</si>
  <si>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</si>
  <si>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</si>
  <si>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</si>
  <si>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</si>
  <si>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</si>
  <si>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</si>
  <si>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</si>
  <si>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</si>
  <si>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</si>
  <si>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</si>
  <si>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</si>
  <si>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</si>
  <si>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</si>
  <si>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</si>
  <si>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</si>
  <si>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</si>
  <si>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</si>
  <si>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</si>
  <si>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</si>
  <si>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</si>
  <si>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</si>
  <si>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</si>
  <si>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</si>
  <si>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</si>
  <si>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</si>
  <si>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</si>
  <si>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</si>
  <si>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</si>
  <si>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</si>
  <si>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</si>
  <si>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</si>
  <si>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</si>
  <si>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</si>
  <si>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</si>
  <si>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</si>
  <si>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</si>
  <si>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</si>
  <si>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</si>
  <si>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</si>
  <si>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</si>
  <si>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</si>
  <si>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</si>
  <si>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</si>
  <si>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</si>
  <si>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</si>
  <si>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</si>
  <si>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</si>
  <si>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</si>
  <si>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</si>
  <si>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</si>
  <si>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</si>
  <si>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</si>
  <si>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</si>
  <si>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</si>
  <si>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</si>
  <si>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</si>
  <si>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</si>
  <si>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</si>
  <si>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</si>
  <si>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</si>
  <si>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</si>
  <si>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</si>
  <si>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</si>
  <si>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</si>
  <si>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</si>
  <si>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</si>
  <si>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</si>
  <si>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</si>
  <si>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</si>
  <si>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</si>
  <si>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</si>
  <si>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</si>
  <si>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</si>
  <si>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</si>
  <si>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</si>
  <si>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</si>
  <si>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</si>
  <si>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</si>
  <si>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</si>
  <si>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</si>
  <si>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</si>
  <si>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</si>
  <si>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</si>
  <si>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</si>
  <si>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</si>
  <si>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</si>
  <si>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</si>
  <si>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</si>
  <si>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</si>
  <si>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</si>
  <si>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</si>
  <si>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</si>
  <si>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</si>
  <si>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</si>
  <si>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</si>
  <si>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</si>
  <si>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</si>
  <si>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</si>
  <si>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</si>
  <si>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</si>
  <si>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</si>
  <si>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</si>
  <si>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</si>
  <si>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</si>
  <si>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</si>
  <si>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</si>
  <si>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</si>
  <si>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</si>
  <si>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</si>
  <si>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</si>
  <si>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</si>
  <si>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</si>
  <si>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</si>
  <si>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</si>
  <si>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</si>
  <si>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</si>
  <si>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</si>
  <si>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</si>
  <si>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</si>
  <si>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</si>
  <si>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</si>
  <si>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</si>
  <si>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</si>
  <si>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</si>
  <si>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</si>
  <si>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</si>
  <si>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</si>
  <si>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</si>
  <si>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</si>
  <si>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</si>
  <si>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</si>
  <si>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</si>
  <si>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</si>
  <si>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</si>
  <si>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</si>
  <si>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</si>
  <si>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</si>
  <si>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</si>
  <si>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</si>
  <si>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</si>
  <si>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</si>
  <si>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</si>
  <si>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</si>
  <si>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</si>
  <si>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</si>
  <si>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</si>
  <si>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</si>
  <si>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</si>
  <si>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</si>
  <si>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</si>
  <si>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</si>
  <si>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</si>
  <si>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</si>
  <si>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</si>
  <si>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</si>
  <si>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</si>
  <si>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</si>
  <si>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</si>
  <si>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</si>
  <si>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</si>
  <si>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</si>
  <si>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</si>
  <si>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</si>
  <si>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</si>
  <si>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</si>
  <si>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</si>
  <si>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</si>
  <si>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</si>
  <si>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</si>
  <si>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</si>
  <si>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</si>
  <si>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</si>
  <si>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</si>
  <si>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</si>
  <si>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</si>
  <si>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</si>
  <si>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</si>
  <si>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</si>
  <si>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</si>
  <si>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</si>
  <si>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</si>
  <si>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</si>
  <si>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</si>
  <si>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</si>
  <si>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</si>
  <si>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</si>
  <si>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</si>
  <si>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</si>
  <si>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</si>
  <si>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</si>
  <si>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</si>
  <si>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</si>
  <si>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</si>
  <si>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</si>
  <si>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</si>
  <si>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</si>
  <si>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</si>
  <si>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</si>
  <si>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</si>
  <si>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</si>
  <si>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</si>
  <si>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</si>
  <si>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</si>
  <si>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</si>
  <si>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</si>
  <si>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</si>
  <si>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</si>
  <si>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</si>
  <si>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</si>
  <si>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</si>
  <si>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</si>
  <si>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</si>
  <si>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</si>
  <si>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</si>
  <si>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</si>
  <si>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</si>
  <si>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</si>
  <si>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</si>
  <si>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</si>
  <si>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</si>
  <si>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</si>
  <si>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</si>
  <si>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</si>
  <si>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</si>
  <si>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</si>
  <si>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</si>
  <si>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</si>
  <si>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</si>
  <si>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</si>
  <si>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</si>
  <si>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</si>
  <si>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</si>
  <si>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</si>
  <si>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</si>
  <si>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</si>
  <si>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</si>
  <si>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</si>
  <si>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</si>
  <si>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</si>
  <si>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</si>
  <si>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</si>
  <si>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</si>
  <si>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</si>
  <si>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</si>
  <si>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</si>
  <si>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</si>
  <si>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</si>
  <si>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</si>
  <si>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</si>
  <si>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</si>
  <si>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</si>
  <si>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</si>
  <si>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</si>
  <si>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</si>
  <si>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</si>
  <si>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</si>
  <si>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</si>
  <si>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</si>
  <si>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</si>
  <si>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</si>
  <si>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</si>
  <si>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</si>
  <si>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</si>
  <si>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</si>
  <si>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</si>
  <si>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</si>
  <si>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</si>
  <si>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</si>
  <si>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</si>
  <si>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</si>
  <si>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</si>
  <si>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</si>
  <si>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</si>
  <si>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</si>
  <si>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</si>
  <si>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</si>
  <si>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</si>
  <si>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</si>
  <si>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</si>
  <si>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</si>
  <si>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</si>
  <si>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</si>
  <si>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</si>
  <si>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</si>
  <si>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</si>
  <si>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</si>
  <si>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</si>
  <si>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</si>
  <si>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</si>
  <si>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</si>
  <si>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</si>
  <si>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</si>
  <si>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</si>
  <si>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</si>
  <si>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</si>
  <si>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</si>
  <si>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</si>
  <si>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</si>
  <si>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</si>
  <si>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</si>
  <si>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</si>
  <si>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</si>
  <si>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</si>
  <si>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</si>
  <si>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</si>
  <si>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</si>
  <si>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</si>
  <si>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</si>
  <si>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</si>
  <si>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</si>
  <si>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</si>
  <si>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</si>
  <si>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</si>
  <si>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</si>
  <si>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</si>
  <si>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</si>
  <si>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</si>
  <si>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</si>
  <si>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</si>
  <si>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</si>
  <si>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</si>
  <si>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</si>
  <si>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</si>
  <si>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</si>
  <si>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</si>
  <si>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</si>
  <si>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</si>
  <si>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</si>
  <si>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</si>
  <si>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</si>
  <si>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</si>
  <si>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</si>
  <si>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</si>
  <si>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</si>
  <si>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</si>
  <si>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</si>
  <si>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</si>
  <si>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</si>
  <si>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</si>
  <si>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</si>
  <si>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</si>
  <si>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</si>
  <si>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</si>
  <si>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</si>
  <si>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</si>
  <si>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</si>
  <si>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</si>
  <si>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</si>
  <si>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</si>
  <si>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</si>
  <si>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</si>
  <si>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</si>
  <si>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</si>
  <si>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</si>
  <si>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</si>
  <si>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</si>
  <si>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</si>
  <si>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</si>
  <si>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</si>
  <si>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</si>
  <si>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</si>
  <si>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</si>
  <si>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</si>
  <si>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</si>
  <si>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</si>
  <si>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</si>
  <si>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</si>
  <si>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</si>
  <si>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</si>
  <si>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</si>
  <si>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</si>
  <si>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</si>
  <si>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</si>
  <si>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</si>
  <si>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</si>
  <si>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</si>
  <si>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</si>
  <si>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</si>
  <si>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</si>
  <si>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</si>
  <si>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</si>
  <si>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</si>
  <si>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</si>
  <si>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</si>
  <si>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</si>
  <si>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</si>
  <si>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</si>
  <si>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</si>
  <si>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</si>
  <si>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</si>
  <si>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</si>
  <si>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</si>
  <si>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</si>
  <si>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</si>
  <si>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</si>
  <si>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</si>
  <si>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</si>
  <si>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</si>
  <si>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</si>
  <si>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</si>
  <si>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</si>
  <si>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</si>
  <si>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</si>
  <si>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</si>
  <si>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</si>
  <si>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</si>
  <si>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</si>
  <si>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</si>
  <si>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</si>
  <si>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</si>
  <si>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</si>
  <si>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</si>
  <si>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</si>
  <si>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</si>
  <si>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</si>
  <si>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</si>
  <si>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</si>
  <si>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</si>
  <si>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</si>
  <si>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</si>
  <si>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</si>
  <si>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</si>
  <si>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</si>
  <si>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</si>
  <si>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</si>
  <si>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</si>
  <si>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</si>
  <si>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</si>
  <si>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</si>
  <si>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</si>
  <si>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</si>
  <si>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</si>
  <si>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</si>
  <si>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</si>
  <si>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</si>
  <si>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</si>
  <si>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</si>
  <si>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</si>
  <si>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</si>
  <si>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</si>
  <si>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</si>
  <si>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</si>
  <si>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</si>
  <si>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</si>
  <si>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</si>
  <si>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</si>
  <si>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</si>
  <si>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</si>
  <si>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</si>
  <si>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</si>
  <si>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</si>
  <si>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</si>
  <si>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</si>
  <si>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</si>
  <si>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</si>
  <si>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</si>
  <si>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</si>
  <si>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</si>
  <si>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</si>
  <si>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</si>
  <si>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</si>
  <si>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</si>
  <si>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</si>
  <si>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</si>
  <si>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</si>
  <si>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</si>
  <si>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</si>
  <si>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</si>
  <si>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</si>
  <si>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</si>
  <si>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</si>
  <si>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</si>
  <si>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</si>
  <si>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</si>
  <si>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</si>
  <si>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</si>
  <si>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</si>
  <si>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</si>
  <si>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</si>
  <si>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</si>
  <si>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</si>
  <si>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</si>
  <si>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</si>
  <si>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</si>
  <si>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</si>
  <si>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</si>
  <si>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</si>
  <si>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</si>
  <si>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</si>
  <si>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</si>
  <si>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</si>
  <si>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</si>
  <si>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</si>
  <si>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</si>
  <si>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</si>
  <si>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</si>
  <si>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</si>
  <si>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</si>
  <si>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</si>
  <si>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</si>
  <si>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</si>
  <si>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</si>
  <si>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</si>
  <si>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</si>
  <si>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</si>
  <si>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</si>
  <si>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</si>
  <si>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</si>
  <si>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</si>
  <si>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</si>
  <si>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</si>
  <si>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</si>
  <si>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</si>
  <si>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</si>
  <si>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</si>
  <si>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</si>
  <si>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</si>
  <si>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</si>
  <si>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</si>
  <si>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</si>
  <si>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</si>
  <si>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</si>
  <si>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</si>
  <si>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</si>
  <si>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</si>
  <si>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</si>
  <si>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</si>
  <si>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</si>
  <si>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</si>
  <si>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</si>
  <si>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</si>
  <si>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</si>
  <si>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</si>
  <si>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</si>
  <si>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</si>
  <si>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</si>
  <si>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</si>
  <si>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</si>
  <si>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</si>
  <si>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</si>
  <si>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</si>
  <si>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</si>
  <si>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</si>
  <si>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</si>
  <si>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</si>
  <si>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</si>
  <si>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</si>
  <si>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</si>
  <si>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</si>
  <si>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</si>
  <si>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</si>
  <si>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</si>
  <si>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</si>
  <si>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</si>
  <si>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</si>
  <si>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</si>
  <si>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</si>
  <si>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</si>
  <si>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</si>
  <si>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</si>
  <si>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</si>
  <si>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</si>
  <si>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</si>
  <si>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</si>
  <si>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</si>
  <si>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</si>
  <si>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</si>
  <si>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</si>
  <si>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</si>
  <si>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</si>
  <si>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</si>
  <si>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</si>
  <si>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</si>
  <si>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</si>
  <si>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</si>
  <si>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</si>
  <si>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</si>
  <si>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</si>
  <si>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</si>
  <si>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</si>
  <si>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</si>
  <si>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</si>
  <si>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</si>
  <si>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</si>
  <si>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</si>
  <si>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</si>
  <si>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</si>
  <si>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</si>
  <si>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</si>
  <si>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</si>
  <si>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</si>
  <si>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</si>
  <si>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</si>
  <si>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</si>
  <si>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</si>
  <si>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</si>
  <si>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</si>
  <si>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</si>
  <si>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</si>
  <si>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</si>
  <si>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</si>
  <si>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</si>
  <si>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</si>
  <si>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</si>
  <si>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</si>
  <si>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</si>
  <si>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</si>
  <si>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</si>
  <si>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</si>
  <si>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</si>
  <si>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</si>
  <si>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</si>
  <si>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</si>
  <si>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</si>
  <si>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</si>
  <si>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</si>
  <si>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</si>
  <si>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</si>
  <si>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</si>
  <si>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</si>
  <si>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</si>
  <si>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</si>
  <si>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</si>
  <si>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</si>
  <si>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</si>
  <si>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</si>
  <si>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</si>
  <si>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</si>
  <si>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</si>
  <si>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</si>
  <si>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</si>
  <si>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</si>
  <si>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</si>
  <si>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</si>
  <si>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</si>
  <si>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</si>
  <si>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</si>
  <si>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</si>
  <si>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</si>
  <si>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</si>
  <si>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</si>
  <si>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</si>
  <si>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</si>
  <si>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</si>
  <si>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</si>
  <si>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</si>
  <si>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</si>
  <si>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</si>
  <si>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</si>
  <si>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</si>
  <si>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</si>
  <si>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</si>
  <si>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</si>
  <si>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</si>
  <si>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</si>
  <si>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</si>
  <si>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</si>
  <si>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</si>
  <si>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</si>
  <si>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</si>
  <si>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</si>
  <si>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</si>
  <si>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</si>
  <si>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</si>
  <si>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</si>
  <si>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</si>
  <si>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</si>
  <si>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</si>
  <si>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</si>
  <si>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</si>
  <si>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</si>
  <si>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</si>
  <si>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</si>
  <si>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</si>
  <si>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</si>
  <si>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</si>
  <si>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</si>
  <si>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</si>
  <si>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</si>
  <si>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</si>
  <si>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</si>
  <si>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</si>
  <si>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</si>
  <si>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</si>
  <si>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</si>
  <si>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</si>
  <si>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</si>
  <si>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</si>
  <si>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</si>
  <si>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</si>
  <si>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</si>
  <si>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</si>
  <si>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</si>
  <si>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</si>
  <si>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</si>
  <si>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</si>
  <si>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</si>
  <si>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</si>
  <si>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</si>
  <si>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</si>
  <si>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</si>
  <si>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</si>
  <si>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</si>
  <si>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</si>
  <si>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</si>
  <si>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</si>
  <si>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</si>
  <si>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</si>
  <si>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</si>
  <si>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</si>
  <si>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</si>
  <si>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</si>
  <si>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</si>
  <si>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</si>
  <si>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</si>
  <si>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</si>
  <si>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</si>
  <si>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</si>
  <si>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</si>
  <si>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</si>
  <si>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</si>
  <si>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</si>
  <si>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</si>
  <si>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</si>
  <si>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</si>
  <si>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</si>
  <si>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</si>
  <si>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</si>
  <si>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</si>
  <si>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</si>
  <si>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</si>
  <si>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</si>
  <si>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</si>
  <si>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</si>
  <si>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</si>
  <si>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</si>
  <si>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</si>
  <si>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</si>
  <si>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</si>
  <si>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</si>
  <si>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</si>
  <si>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</si>
  <si>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</si>
  <si>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</si>
  <si>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</si>
  <si>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</si>
  <si>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</si>
  <si>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</si>
  <si>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</si>
  <si>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</si>
  <si>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</si>
  <si>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</si>
  <si>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</si>
  <si>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</si>
  <si>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</si>
  <si>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</si>
  <si>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</si>
  <si>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</si>
  <si>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</si>
  <si>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</si>
  <si>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</si>
  <si>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</si>
  <si>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</si>
  <si>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</si>
  <si>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</si>
  <si>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</si>
  <si>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</si>
  <si>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</si>
  <si>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</si>
  <si>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</si>
  <si>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</si>
  <si>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</si>
  <si>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</si>
  <si>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</si>
  <si>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</si>
  <si>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</si>
  <si>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</si>
  <si>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</si>
  <si>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</si>
  <si>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</si>
  <si>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</si>
  <si>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</si>
  <si>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</si>
  <si>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</si>
  <si>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</si>
  <si>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</si>
  <si>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</si>
  <si>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</si>
  <si>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</si>
  <si>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</si>
  <si>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</si>
  <si>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</si>
  <si>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</si>
  <si>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</si>
  <si>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</si>
  <si>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</si>
  <si>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</si>
  <si>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</si>
  <si>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</si>
  <si>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</si>
  <si>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</si>
  <si>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</si>
  <si>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</si>
  <si>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</si>
  <si>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</si>
  <si>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</si>
  <si>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</si>
  <si>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</si>
  <si>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</si>
  <si>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</si>
  <si>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</si>
  <si>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</si>
  <si>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</si>
  <si>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</si>
  <si>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</si>
  <si>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</si>
  <si>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</si>
  <si>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</si>
  <si>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</si>
  <si>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</si>
  <si>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</si>
  <si>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</si>
  <si>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</si>
  <si>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</si>
  <si>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</si>
  <si>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</si>
  <si>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</si>
  <si>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</si>
  <si>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</si>
  <si>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</si>
  <si>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</si>
  <si>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</si>
  <si>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</si>
  <si>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</si>
  <si>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</si>
  <si>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</si>
  <si>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</si>
  <si>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</si>
  <si>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</si>
  <si>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</si>
  <si>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</si>
  <si>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</si>
  <si>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</si>
  <si>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</si>
  <si>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</si>
  <si>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</si>
  <si>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</si>
  <si>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</si>
  <si>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</si>
  <si>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</si>
  <si>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</si>
  <si>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</si>
  <si>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</si>
  <si>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</si>
  <si>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</si>
  <si>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</si>
  <si>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</si>
  <si>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</si>
  <si>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</si>
  <si>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</si>
  <si>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</si>
  <si>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</si>
  <si>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</si>
  <si>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</si>
  <si>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</si>
  <si>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</si>
  <si>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</si>
  <si>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</si>
  <si>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</si>
  <si>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</si>
  <si>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</si>
  <si>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</si>
  <si>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</si>
  <si>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</si>
  <si>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</si>
  <si>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</si>
  <si>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</si>
  <si>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</si>
  <si>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</si>
  <si>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</si>
  <si>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</si>
  <si>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</si>
  <si>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</si>
  <si>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</si>
  <si>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</si>
  <si>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</si>
  <si>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</si>
  <si>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</si>
  <si>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</si>
  <si>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</si>
  <si>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</si>
  <si>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</si>
  <si>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</si>
  <si>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</si>
  <si>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</si>
  <si>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</si>
  <si>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</si>
  <si>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</si>
  <si>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</si>
  <si>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</si>
  <si>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</si>
  <si>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</si>
  <si>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</si>
  <si>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</si>
  <si>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</si>
  <si>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</si>
  <si>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</si>
  <si>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</si>
  <si>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</si>
  <si>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</si>
  <si>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</si>
  <si>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</si>
  <si>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</si>
  <si>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</si>
  <si>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</si>
  <si>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</si>
  <si>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</si>
  <si>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</si>
  <si>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</si>
  <si>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</si>
  <si>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</si>
  <si>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</si>
  <si>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</si>
  <si>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</si>
  <si>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</si>
  <si>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</si>
  <si>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</si>
  <si>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</si>
  <si>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</si>
  <si>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</si>
  <si>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</si>
  <si>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</si>
  <si>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</si>
  <si>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</si>
  <si>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</si>
  <si>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</si>
  <si>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</si>
  <si>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</si>
  <si>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</si>
  <si>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</si>
  <si>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</si>
  <si>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</si>
  <si>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</si>
  <si>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</si>
  <si>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</si>
  <si>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</si>
  <si>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</si>
  <si>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</si>
  <si>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</si>
  <si>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</si>
  <si>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</si>
  <si>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</si>
  <si>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</si>
  <si>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</si>
  <si>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</si>
  <si>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</si>
  <si>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</si>
  <si>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</si>
  <si>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</si>
  <si>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</si>
  <si>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</si>
  <si>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</si>
  <si>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</si>
  <si>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</si>
  <si>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</si>
  <si>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</si>
  <si>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</si>
  <si>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</si>
  <si>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</si>
  <si>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</si>
  <si>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</si>
  <si>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</si>
  <si>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</si>
  <si>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</si>
  <si>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</si>
  <si>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</si>
  <si>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</si>
  <si>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</si>
  <si>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</si>
  <si>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</si>
  <si>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</si>
  <si>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</si>
  <si>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</si>
  <si>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</si>
  <si>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</si>
  <si>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</si>
  <si>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</si>
  <si>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</si>
  <si>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</si>
  <si>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</si>
  <si>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</si>
  <si>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</si>
  <si>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</si>
  <si>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</si>
  <si>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</si>
  <si>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</si>
  <si>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</si>
  <si>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</si>
  <si>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</si>
  <si>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</si>
  <si>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</si>
  <si>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</si>
  <si>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</si>
  <si>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</si>
  <si>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</si>
  <si>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</si>
  <si>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</si>
  <si>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</si>
  <si>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</si>
  <si>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</si>
  <si>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</si>
  <si>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</si>
  <si>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</si>
  <si>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</si>
  <si>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</si>
  <si>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</si>
  <si>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</si>
  <si>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</si>
  <si>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</si>
  <si>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</si>
  <si>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</si>
  <si>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</si>
  <si>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</si>
  <si>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</si>
  <si>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</si>
  <si>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</si>
  <si>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</si>
  <si>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</si>
  <si>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</si>
  <si>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</si>
  <si>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</si>
  <si>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</si>
  <si>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</si>
  <si>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</si>
  <si>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</si>
  <si>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</si>
  <si>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</si>
  <si>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</si>
  <si>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</si>
  <si>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</si>
  <si>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</si>
  <si>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</si>
  <si>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</si>
  <si>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</si>
  <si>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</si>
  <si>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</si>
  <si>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</si>
  <si>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</si>
  <si>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</si>
  <si>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</si>
  <si>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</si>
  <si>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</si>
  <si>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</si>
  <si>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</si>
  <si>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</si>
  <si>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</si>
  <si>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</si>
  <si>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</si>
  <si>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</si>
  <si>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</si>
  <si>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</si>
  <si>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</si>
  <si>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</si>
  <si>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</si>
  <si>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</si>
  <si>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</si>
  <si>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</si>
  <si>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</si>
  <si>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</si>
  <si>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</si>
  <si>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</si>
  <si>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</si>
  <si>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</si>
  <si>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</si>
  <si>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</si>
  <si>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</si>
  <si>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</si>
  <si>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</si>
  <si>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</si>
  <si>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</si>
  <si>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</si>
  <si>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</si>
  <si>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</si>
  <si>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</si>
  <si>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</si>
  <si>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</si>
  <si>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</si>
  <si>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</si>
  <si>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</si>
  <si>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</si>
  <si>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</si>
  <si>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</si>
  <si>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</si>
  <si>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</si>
  <si>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</si>
  <si>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</si>
  <si>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</si>
  <si>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</si>
  <si>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</si>
  <si>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</si>
  <si>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</si>
  <si>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</si>
  <si>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</si>
  <si>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</si>
  <si>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</si>
  <si>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</si>
  <si>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</si>
  <si>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</si>
  <si>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</si>
  <si>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</si>
  <si>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</si>
  <si>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</si>
  <si>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</si>
  <si>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</si>
  <si>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</si>
  <si>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</si>
  <si>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</si>
  <si>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</si>
  <si>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</si>
  <si>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</si>
  <si>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</si>
  <si>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</si>
  <si>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</si>
  <si>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</si>
  <si>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</si>
  <si>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</si>
  <si>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</si>
  <si>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</si>
  <si>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</si>
  <si>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</si>
  <si>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</si>
  <si>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</si>
  <si>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</si>
  <si>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</si>
  <si>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</si>
  <si>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</si>
  <si>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</si>
  <si>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</si>
  <si>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</si>
  <si>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</si>
  <si>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</si>
  <si>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</si>
  <si>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</si>
  <si>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</si>
  <si>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</si>
  <si>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</si>
  <si>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</si>
  <si>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</si>
  <si>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</si>
  <si>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</si>
  <si>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</si>
  <si>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</si>
  <si>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</si>
  <si>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</si>
  <si>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</si>
  <si>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</si>
  <si>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</si>
  <si>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</si>
  <si>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</si>
  <si>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</si>
  <si>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</si>
  <si>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</si>
  <si>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</si>
  <si>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</si>
  <si>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</si>
  <si>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</si>
  <si>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</si>
  <si>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</si>
  <si>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</si>
  <si>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</si>
  <si>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</si>
  <si>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</si>
  <si>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</si>
  <si>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</si>
  <si>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</si>
  <si>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</si>
  <si>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</si>
  <si>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</si>
  <si>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</si>
  <si>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</si>
  <si>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</si>
  <si>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</si>
  <si>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</si>
  <si>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</si>
  <si>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</si>
  <si>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</si>
  <si>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</si>
  <si>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</si>
  <si>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</si>
  <si>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</si>
  <si>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</si>
  <si>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</si>
  <si>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</si>
  <si>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</si>
  <si>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</si>
  <si>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</si>
  <si>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</si>
  <si>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</si>
  <si>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</si>
  <si>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</si>
  <si>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</si>
  <si>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</si>
  <si>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</si>
  <si>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</si>
  <si>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</si>
  <si>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</si>
  <si>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</si>
  <si>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</si>
  <si>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</si>
  <si>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</si>
  <si>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</si>
  <si>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</si>
  <si>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</si>
  <si>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</si>
  <si>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</si>
  <si>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</si>
  <si>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</si>
  <si>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</si>
  <si>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</si>
  <si>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</si>
  <si>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</si>
  <si>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</si>
  <si>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</si>
  <si>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</si>
  <si>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</si>
  <si>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</si>
  <si>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</si>
  <si>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</si>
  <si>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</si>
  <si>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</si>
  <si>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</si>
  <si>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</si>
  <si>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</si>
  <si>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</si>
  <si>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</si>
  <si>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</si>
  <si>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</si>
  <si>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</si>
  <si>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</si>
  <si>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</si>
  <si>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</si>
  <si>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</si>
  <si>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</si>
  <si>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</si>
  <si>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</si>
  <si>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</si>
  <si>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</si>
  <si>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</si>
  <si>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</si>
  <si>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</si>
  <si>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</si>
  <si>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</si>
  <si>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</si>
  <si>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</si>
  <si>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</si>
  <si>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</si>
  <si>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</si>
  <si>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</si>
  <si>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</si>
  <si>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</si>
  <si>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</si>
  <si>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</si>
  <si>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</si>
  <si>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</si>
  <si>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</si>
  <si>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</si>
  <si>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</si>
  <si>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</si>
  <si>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</si>
  <si>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</si>
  <si>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</si>
  <si>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</si>
  <si>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</si>
  <si>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</si>
  <si>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</si>
  <si>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</si>
  <si>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</si>
  <si>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</si>
  <si>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</si>
  <si>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</si>
  <si>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</si>
  <si>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</si>
  <si>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</si>
  <si>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</si>
  <si>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</si>
  <si>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</si>
  <si>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</si>
  <si>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</si>
  <si>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</si>
  <si>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</si>
  <si>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</si>
  <si>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</si>
  <si>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</si>
  <si>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</si>
  <si>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</si>
  <si>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</si>
  <si>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</si>
  <si>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</si>
  <si>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</si>
  <si>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</si>
  <si>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</si>
  <si>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</si>
  <si>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</si>
  <si>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</si>
  <si>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</si>
  <si>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</si>
  <si>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</si>
  <si>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</si>
  <si>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</si>
  <si>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</si>
  <si>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</si>
  <si>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</si>
  <si>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</si>
  <si>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</si>
  <si>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</si>
  <si>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</si>
  <si>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</si>
  <si>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</si>
  <si>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</si>
  <si>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</si>
  <si>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</si>
  <si>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</si>
  <si>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</si>
  <si>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</si>
  <si>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</si>
  <si>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</si>
  <si>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</si>
  <si>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</si>
  <si>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</si>
  <si>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</si>
  <si>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</si>
  <si>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</si>
  <si>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</si>
  <si>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</si>
  <si>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</si>
  <si>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</si>
  <si>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</si>
  <si>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</si>
  <si>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</si>
  <si>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</si>
  <si>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</si>
  <si>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</si>
  <si>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</si>
  <si>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</si>
  <si>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</si>
  <si>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</si>
  <si>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</si>
  <si>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</si>
  <si>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</si>
  <si>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</si>
  <si>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</si>
  <si>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</si>
  <si>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</si>
  <si>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</si>
  <si>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</si>
  <si>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</si>
  <si>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</si>
  <si>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</si>
  <si>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</si>
  <si>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</si>
  <si>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</si>
  <si>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</si>
  <si>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</si>
  <si>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</si>
  <si>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</si>
  <si>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</si>
  <si>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</si>
  <si>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</si>
  <si>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</si>
  <si>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</si>
  <si>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</si>
  <si>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</si>
  <si>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</si>
  <si>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</si>
  <si>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</si>
  <si>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</si>
  <si>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</si>
  <si>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</si>
  <si>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</si>
  <si>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</si>
  <si>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</si>
  <si>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</si>
  <si>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</si>
  <si>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</si>
  <si>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</si>
  <si>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</si>
  <si>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</si>
  <si>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</si>
  <si>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</si>
  <si>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</si>
  <si>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</si>
  <si>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</si>
  <si>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</si>
  <si>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</si>
  <si>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</si>
  <si>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</si>
  <si>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</si>
  <si>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</si>
  <si>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</si>
  <si>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</si>
  <si>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</si>
  <si>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</si>
  <si>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</si>
  <si>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</si>
  <si>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</si>
  <si>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</si>
  <si>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</si>
  <si>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</si>
  <si>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</si>
  <si>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</si>
  <si>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</si>
  <si>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</si>
  <si>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</si>
  <si>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</si>
  <si>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</si>
  <si>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</si>
  <si>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</si>
  <si>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</si>
  <si>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</si>
  <si>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</si>
  <si>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</si>
  <si>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</si>
  <si>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</si>
  <si>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</si>
  <si>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</si>
  <si>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</si>
  <si>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</si>
  <si>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</si>
  <si>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</si>
  <si>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</si>
  <si>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</si>
  <si>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</si>
  <si>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</si>
  <si>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</si>
  <si>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</si>
  <si>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</si>
  <si>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</si>
  <si>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</si>
  <si>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</si>
  <si>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</si>
  <si>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</si>
  <si>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</si>
  <si>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</si>
  <si>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</si>
  <si>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</si>
  <si>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</si>
  <si>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</si>
  <si>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</si>
  <si>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</si>
  <si>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</si>
  <si>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</si>
  <si>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</si>
  <si>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</si>
  <si>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</si>
  <si>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</si>
  <si>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</si>
  <si>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</si>
  <si>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</si>
  <si>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</si>
  <si>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</si>
  <si>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</si>
  <si>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</si>
  <si>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</si>
  <si>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</si>
  <si>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</si>
  <si>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</si>
  <si>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</si>
  <si>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</si>
  <si>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</si>
  <si>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</si>
  <si>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</si>
  <si>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</si>
  <si>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</si>
  <si>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</si>
  <si>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</si>
  <si>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</si>
  <si>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</si>
  <si>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</si>
  <si>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</si>
  <si>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</si>
  <si>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</si>
  <si>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</si>
  <si>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</si>
  <si>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</si>
  <si>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</si>
  <si>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</si>
  <si>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</si>
  <si>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</si>
  <si>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</si>
  <si>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</si>
  <si>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</si>
  <si>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</si>
  <si>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</si>
  <si>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</si>
  <si>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</si>
  <si>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</si>
  <si>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</si>
  <si>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</si>
  <si>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</si>
  <si>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</si>
  <si>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</si>
  <si>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</si>
  <si>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</si>
  <si>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</si>
  <si>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</si>
  <si>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</si>
  <si>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</si>
  <si>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</si>
  <si>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</si>
  <si>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</si>
  <si>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</si>
  <si>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</si>
  <si>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</si>
  <si>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</si>
  <si>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</si>
  <si>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</si>
  <si>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</si>
  <si>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</si>
  <si>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</si>
  <si>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</si>
  <si>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</si>
  <si>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</si>
  <si>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</si>
  <si>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</si>
  <si>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</si>
  <si>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</si>
  <si>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</si>
  <si>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</si>
  <si>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</si>
  <si>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</si>
  <si>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</si>
  <si>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</si>
  <si>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</si>
  <si>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</si>
  <si>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</si>
  <si>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</si>
  <si>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</si>
  <si>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</si>
  <si>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</si>
  <si>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</si>
  <si>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</si>
  <si>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</si>
  <si>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</si>
  <si>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</si>
  <si>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</si>
  <si>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</si>
  <si>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</si>
  <si>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</si>
  <si>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</si>
  <si>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</si>
  <si>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</si>
  <si>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</si>
  <si>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</si>
  <si>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</si>
  <si>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</si>
  <si>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</si>
  <si>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</si>
  <si>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</si>
  <si>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</si>
  <si>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</si>
  <si>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</si>
  <si>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</si>
  <si>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</si>
  <si>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</si>
  <si>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</si>
  <si>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</si>
  <si>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</si>
  <si>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</si>
  <si>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</si>
  <si>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</si>
  <si>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</si>
  <si>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</si>
  <si>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</si>
  <si>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</si>
  <si>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</si>
  <si>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</si>
  <si>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</si>
  <si>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</si>
  <si>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</si>
  <si>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</si>
  <si>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</si>
  <si>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</si>
  <si>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</si>
  <si>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</si>
  <si>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</si>
  <si>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</si>
  <si>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</si>
  <si>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</si>
  <si>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</si>
  <si>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</si>
  <si>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</si>
  <si>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</si>
  <si>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</si>
  <si>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</si>
  <si>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</si>
  <si>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</si>
  <si>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</si>
  <si>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</si>
  <si>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</si>
  <si>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</si>
  <si>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</si>
  <si>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</si>
  <si>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</si>
  <si>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</si>
  <si>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</si>
  <si>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</si>
  <si>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</si>
  <si>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</si>
  <si>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</si>
  <si>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</si>
  <si>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</si>
  <si>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</si>
  <si>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</si>
  <si>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</si>
  <si>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</si>
  <si>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</si>
  <si>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</si>
  <si>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</si>
  <si>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</si>
  <si>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</si>
  <si>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</si>
  <si>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</si>
  <si>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</si>
  <si>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</si>
  <si>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</si>
  <si>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</si>
  <si>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</si>
  <si>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</si>
  <si>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</si>
  <si>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</si>
  <si>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</si>
  <si>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</si>
  <si>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</si>
  <si>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</si>
  <si>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</si>
  <si>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</si>
  <si>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</si>
  <si>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</si>
  <si>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</si>
  <si>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</si>
  <si>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</si>
  <si>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</si>
  <si>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</si>
  <si>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</si>
  <si>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</si>
  <si>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</si>
  <si>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</si>
  <si>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</si>
  <si>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</si>
  <si>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</si>
  <si>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</si>
  <si>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</si>
  <si>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</si>
  <si>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</si>
  <si>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</si>
  <si>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</si>
  <si>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</si>
  <si>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</si>
  <si>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</si>
  <si>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</si>
  <si>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</si>
  <si>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</si>
  <si>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</si>
  <si>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</si>
  <si>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</si>
  <si>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</si>
  <si>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</si>
  <si>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</si>
  <si>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</si>
  <si>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</si>
  <si>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</si>
  <si>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</si>
  <si>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</si>
  <si>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</si>
  <si>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</si>
  <si>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</si>
  <si>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</si>
  <si>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</si>
  <si>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</si>
  <si>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</si>
  <si>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</si>
  <si>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</si>
  <si>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</si>
  <si>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</si>
  <si>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</si>
  <si>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</si>
  <si>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</si>
  <si>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</si>
  <si>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</si>
  <si>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</si>
  <si>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</si>
  <si>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</si>
  <si>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</si>
  <si>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</si>
  <si>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</si>
  <si>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</si>
  <si>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</si>
  <si>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</si>
  <si>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</si>
  <si>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</si>
  <si>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</si>
  <si>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</si>
  <si>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</si>
  <si>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</si>
  <si>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</si>
  <si>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</si>
  <si>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</si>
  <si>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</si>
  <si>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</si>
  <si>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</si>
  <si>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</si>
  <si>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</si>
  <si>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</si>
  <si>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</si>
  <si>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</si>
  <si>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</si>
  <si>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</si>
  <si>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</si>
  <si>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</si>
  <si>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</si>
  <si>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</si>
  <si>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</si>
  <si>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</si>
  <si>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</si>
  <si>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</si>
  <si>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</si>
  <si>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</si>
  <si>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</si>
  <si>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</si>
  <si>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</si>
  <si>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</si>
  <si>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</si>
  <si>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</si>
  <si>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</si>
  <si>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</si>
  <si>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</si>
  <si>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</si>
  <si>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</si>
  <si>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</si>
  <si>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</si>
  <si>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</si>
  <si>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</si>
  <si>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</si>
  <si>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</si>
  <si>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</si>
  <si>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</si>
  <si>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</si>
  <si>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</si>
  <si>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</si>
  <si>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</si>
  <si>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</si>
  <si>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</si>
  <si>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</si>
  <si>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</si>
  <si>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</si>
  <si>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</si>
  <si>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</si>
  <si>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</si>
  <si>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</si>
  <si>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</si>
  <si>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</si>
  <si>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</si>
  <si>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</si>
  <si>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</si>
  <si>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</si>
  <si>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</si>
  <si>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</si>
  <si>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</si>
  <si>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</si>
  <si>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</si>
  <si>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</si>
  <si>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</si>
  <si>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</si>
  <si>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</si>
  <si>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</si>
  <si>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</si>
  <si>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</si>
  <si>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</si>
  <si>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</si>
  <si>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</si>
  <si>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</si>
  <si>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</si>
  <si>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</si>
  <si>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</si>
  <si>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</si>
  <si>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</si>
  <si>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</si>
  <si>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</si>
  <si>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</si>
  <si>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</si>
  <si>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</si>
  <si>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</si>
  <si>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</si>
  <si>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</si>
  <si>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</si>
  <si>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</si>
  <si>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</si>
  <si>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</si>
  <si>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</si>
  <si>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</si>
  <si>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</si>
  <si>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</si>
  <si>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</si>
  <si>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</si>
  <si>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</si>
  <si>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</si>
  <si>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</si>
  <si>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</si>
  <si>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</si>
  <si>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</si>
  <si>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</si>
  <si>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</si>
  <si>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</si>
  <si>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</si>
  <si>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</si>
  <si>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</si>
  <si>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</si>
  <si>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</si>
  <si>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</si>
  <si>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</si>
  <si>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</si>
  <si>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</si>
  <si>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</si>
  <si>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</si>
  <si>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</si>
  <si>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</si>
  <si>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</si>
  <si>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</si>
  <si>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</si>
  <si>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</si>
  <si>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</si>
  <si>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</si>
  <si>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</si>
  <si>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</si>
  <si>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</si>
  <si>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</si>
  <si>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</si>
  <si>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</si>
  <si>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</si>
  <si>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</si>
  <si>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</si>
  <si>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</si>
  <si>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</si>
  <si>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</si>
  <si>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</si>
  <si>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</si>
  <si>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</si>
  <si>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</si>
  <si>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</si>
  <si>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</si>
  <si>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</si>
  <si>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</si>
  <si>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</si>
  <si>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</si>
  <si>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</si>
  <si>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</si>
  <si>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</si>
  <si>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</si>
  <si>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</si>
  <si>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</si>
  <si>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</si>
  <si>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</si>
  <si>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</si>
  <si>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</si>
  <si>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</si>
  <si>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</si>
  <si>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</si>
  <si>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</si>
  <si>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</si>
  <si>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</si>
  <si>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</si>
  <si>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</si>
  <si>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</si>
  <si>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</si>
  <si>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</si>
  <si>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</si>
  <si>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</si>
  <si>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</si>
  <si>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</si>
  <si>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</si>
  <si>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</si>
  <si>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</si>
  <si>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</si>
  <si>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</si>
  <si>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</si>
  <si>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</si>
  <si>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</si>
  <si>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</si>
  <si>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</si>
  <si>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</si>
  <si>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</si>
  <si>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</si>
  <si>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</si>
  <si>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</si>
  <si>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</si>
  <si>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</si>
  <si>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</si>
  <si>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</si>
  <si>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</si>
  <si>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</si>
  <si>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</si>
  <si>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</si>
  <si>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</si>
  <si>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</si>
  <si>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</si>
  <si>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</si>
  <si>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</si>
  <si>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</si>
  <si>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</si>
  <si>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</si>
  <si>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</si>
  <si>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</si>
  <si>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</si>
  <si>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</si>
  <si>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</si>
  <si>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</si>
  <si>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</si>
  <si>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</si>
  <si>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</si>
  <si>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</si>
  <si>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</si>
  <si>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</si>
  <si>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</si>
  <si>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</si>
  <si>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</si>
  <si>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</si>
  <si>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</si>
  <si>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</si>
  <si>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</si>
  <si>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</si>
  <si>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</si>
  <si>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</si>
  <si>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</si>
  <si>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</si>
  <si>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</si>
  <si>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</si>
  <si>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</si>
  <si>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</si>
  <si>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</si>
  <si>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</si>
  <si>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</si>
  <si>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</si>
  <si>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</si>
  <si>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</si>
  <si>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</si>
  <si>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</si>
  <si>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</si>
  <si>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</si>
  <si>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</si>
  <si>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</si>
  <si>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</si>
  <si>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</si>
  <si>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</si>
  <si>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</si>
  <si>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</si>
  <si>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</si>
  <si>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</si>
  <si>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</si>
  <si>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</si>
  <si>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</si>
  <si>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</si>
  <si>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</si>
  <si>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</si>
  <si>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</si>
  <si>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</si>
  <si>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</si>
  <si>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</si>
  <si>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</si>
  <si>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</si>
  <si>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</si>
  <si>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</si>
  <si>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</si>
  <si>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</si>
  <si>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</si>
  <si>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</si>
  <si>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</si>
  <si>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</si>
  <si>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</si>
  <si>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</si>
  <si>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</si>
  <si>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</si>
  <si>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</si>
  <si>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</si>
  <si>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</si>
  <si>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</si>
  <si>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</si>
  <si>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</si>
  <si>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</si>
  <si>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</si>
  <si>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</si>
  <si>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</si>
  <si>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</si>
  <si>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</si>
  <si>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</si>
  <si>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</si>
  <si>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</si>
  <si>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</si>
  <si>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</si>
  <si>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</si>
  <si>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</si>
  <si>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</si>
  <si>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</si>
  <si>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</si>
  <si>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</si>
  <si>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</si>
  <si>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</si>
  <si>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</si>
  <si>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</si>
  <si>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</si>
  <si>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</si>
  <si>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</si>
  <si>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</si>
  <si>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</si>
  <si>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</si>
  <si>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</si>
  <si>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</si>
  <si>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</si>
  <si>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</si>
  <si>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</si>
  <si>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</si>
  <si>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</si>
  <si>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</si>
  <si>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</si>
  <si>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</si>
  <si>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</si>
  <si>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</si>
  <si>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</si>
  <si>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</si>
  <si>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</si>
  <si>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</si>
  <si>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</si>
  <si>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</si>
  <si>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</si>
  <si>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</si>
  <si>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</si>
  <si>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</si>
  <si>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</si>
  <si>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</si>
  <si>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</si>
  <si>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</si>
  <si>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</si>
  <si>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</si>
  <si>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</si>
  <si>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</si>
  <si>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</si>
  <si>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</si>
  <si>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</si>
  <si>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</si>
  <si>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</si>
  <si>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</si>
  <si>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</si>
  <si>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</si>
  <si>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</si>
  <si>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</si>
  <si>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</si>
  <si>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</si>
  <si>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</si>
  <si>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</si>
  <si>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</si>
  <si>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</si>
  <si>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</si>
  <si>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</si>
  <si>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</si>
  <si>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</si>
  <si>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</si>
  <si>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</si>
  <si>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</si>
  <si>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</si>
  <si>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</si>
  <si>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</si>
  <si>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</si>
  <si>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</si>
  <si>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</si>
  <si>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</si>
  <si>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</si>
  <si>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</si>
  <si>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</si>
  <si>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</si>
  <si>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</si>
  <si>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</si>
  <si>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</si>
  <si>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</si>
  <si>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</si>
  <si>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</si>
  <si>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</si>
  <si>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</si>
  <si>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</si>
  <si>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</si>
  <si>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</si>
  <si>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</si>
  <si>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</si>
  <si>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</si>
  <si>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</si>
  <si>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</si>
  <si>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</si>
  <si>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</si>
  <si>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</si>
  <si>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</si>
  <si>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</si>
  <si>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</si>
  <si>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</si>
  <si>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</si>
  <si>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</si>
  <si>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</si>
  <si>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</si>
  <si>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</si>
  <si>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</si>
  <si>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</si>
  <si>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</si>
  <si>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</si>
  <si>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</si>
  <si>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</si>
  <si>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</si>
  <si>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</si>
  <si>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</si>
  <si>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</si>
  <si>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</si>
  <si>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</si>
  <si>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</si>
  <si>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</si>
  <si>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</si>
  <si>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</si>
  <si>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</si>
  <si>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</si>
  <si>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</si>
  <si>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</si>
  <si>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</si>
  <si>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</si>
  <si>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</si>
  <si>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</si>
  <si>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</si>
  <si>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</si>
  <si>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</si>
  <si>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</si>
  <si>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</si>
  <si>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</si>
  <si>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</si>
  <si>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</si>
  <si>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</si>
  <si>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</si>
  <si>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</si>
  <si>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</si>
  <si>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</si>
  <si>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</si>
  <si>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</si>
  <si>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</si>
  <si>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</si>
  <si>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</si>
  <si>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</si>
  <si>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</si>
  <si>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</si>
  <si>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</si>
  <si>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</si>
  <si>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</si>
  <si>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</si>
  <si>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</si>
  <si>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</si>
  <si>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</si>
  <si>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</si>
  <si>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</si>
  <si>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</si>
  <si>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</si>
  <si>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</si>
  <si>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</si>
  <si>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</si>
  <si>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</si>
  <si>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</si>
  <si>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</si>
  <si>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</si>
  <si>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</si>
  <si>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</si>
  <si>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</si>
  <si>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</si>
  <si>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</si>
  <si>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</si>
  <si>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</si>
  <si>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</si>
  <si>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</si>
  <si>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</si>
  <si>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</si>
  <si>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</si>
  <si>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</si>
  <si>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</si>
  <si>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</si>
  <si>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</si>
  <si>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</si>
  <si>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</si>
  <si>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</si>
  <si>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</si>
  <si>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</si>
  <si>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</si>
  <si>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</si>
  <si>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</si>
  <si>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</si>
  <si>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</si>
  <si>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</si>
  <si>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</si>
  <si>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</si>
  <si>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</si>
  <si>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</si>
  <si>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</si>
  <si>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</si>
  <si>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</si>
  <si>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</si>
  <si>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</si>
  <si>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</si>
  <si>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</si>
  <si>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</si>
  <si>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</si>
  <si>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</si>
  <si>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</si>
  <si>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</si>
  <si>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</si>
  <si>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</si>
  <si>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</si>
  <si>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</si>
  <si>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</si>
  <si>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</si>
  <si>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</si>
  <si>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</si>
  <si>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</si>
  <si>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</si>
  <si>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</si>
  <si>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</si>
  <si>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</si>
  <si>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</si>
  <si>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</si>
  <si>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</si>
  <si>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</si>
  <si>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</si>
  <si>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</si>
  <si>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</si>
  <si>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</si>
  <si>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</si>
  <si>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</si>
  <si>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</si>
  <si>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</si>
  <si>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</si>
  <si>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</si>
  <si>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</si>
  <si>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</si>
  <si>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</si>
  <si>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</si>
  <si>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</si>
  <si>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</si>
  <si>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</si>
  <si>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</si>
  <si>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</si>
  <si>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</si>
  <si>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</si>
  <si>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</si>
  <si>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</si>
  <si>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</si>
  <si>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</si>
  <si>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</si>
  <si>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</si>
  <si>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</si>
  <si>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</si>
  <si>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</si>
  <si>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</si>
  <si>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</si>
  <si>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</si>
  <si>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</si>
  <si>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</si>
  <si>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</si>
  <si>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</si>
  <si>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</si>
  <si>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</si>
  <si>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</si>
  <si>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</si>
  <si>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</si>
  <si>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</si>
  <si>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</si>
  <si>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</si>
  <si>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</si>
  <si>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</si>
  <si>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</si>
  <si>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</si>
  <si>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</si>
  <si>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</si>
  <si>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</si>
  <si>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</si>
  <si>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</si>
  <si>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</si>
  <si>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</si>
  <si>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</si>
  <si>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</si>
  <si>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</si>
  <si>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</si>
  <si>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</si>
  <si>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</si>
  <si>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</si>
  <si>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</si>
  <si>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</si>
  <si>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</si>
  <si>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</si>
  <si>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</si>
  <si>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</si>
  <si>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</si>
  <si>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</si>
  <si>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</si>
  <si>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</si>
  <si>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</si>
  <si>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</si>
  <si>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</si>
  <si>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</si>
  <si>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</si>
  <si>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</si>
  <si>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</si>
  <si>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</si>
  <si>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</si>
  <si>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</si>
  <si>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</si>
  <si>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</si>
  <si>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</si>
  <si>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</si>
  <si>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</si>
  <si>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</si>
  <si>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</si>
  <si>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</si>
  <si>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</si>
  <si>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</si>
  <si>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</si>
  <si>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</si>
  <si>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</si>
  <si>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</si>
  <si>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</si>
  <si>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</si>
  <si>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</si>
  <si>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</si>
  <si>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</si>
  <si>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</si>
  <si>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</si>
  <si>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</si>
  <si>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</si>
  <si>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</si>
  <si>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</si>
  <si>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</si>
  <si>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</si>
  <si>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</si>
  <si>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</si>
  <si>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</si>
  <si>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</si>
  <si>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</si>
  <si>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</si>
  <si>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</si>
  <si>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</si>
  <si>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</si>
  <si>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</si>
  <si>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</si>
  <si>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</si>
  <si>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</si>
  <si>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</si>
  <si>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</si>
  <si>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</si>
  <si>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</si>
  <si>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</si>
  <si>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</si>
  <si>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</si>
  <si>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</si>
  <si>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</si>
  <si>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</si>
  <si>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</si>
  <si>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</si>
  <si>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</si>
  <si>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</si>
  <si>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</si>
  <si>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</si>
  <si>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</si>
  <si>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</si>
  <si>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</si>
  <si>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</si>
  <si>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</si>
  <si>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</si>
  <si>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</si>
  <si>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</si>
  <si>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</si>
  <si>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</si>
  <si>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</si>
  <si>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</si>
  <si>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</si>
  <si>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</si>
  <si>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</si>
  <si>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</si>
  <si>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</si>
  <si>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</si>
  <si>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</si>
  <si>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</si>
  <si>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</si>
  <si>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</si>
  <si>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</si>
  <si>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</si>
  <si>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</si>
  <si>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</si>
  <si>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</si>
  <si>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</si>
  <si>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</si>
  <si>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</si>
  <si>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</si>
  <si>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</si>
  <si>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</si>
  <si>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</si>
  <si>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</si>
  <si>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</si>
  <si>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</si>
  <si>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</si>
  <si>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</si>
  <si>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</si>
  <si>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</si>
  <si>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</si>
  <si>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</si>
  <si>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</si>
  <si>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</si>
  <si>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</si>
  <si>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</si>
  <si>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</si>
  <si>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</si>
  <si>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</si>
  <si>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</si>
  <si>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</si>
  <si>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</si>
  <si>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</si>
  <si>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</si>
  <si>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</si>
  <si>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</si>
  <si>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</si>
  <si>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</si>
  <si>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</si>
  <si>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</si>
  <si>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</si>
  <si>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</si>
  <si>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</si>
  <si>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</si>
  <si>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</si>
  <si>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</si>
  <si>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</si>
  <si>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</si>
  <si>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</si>
  <si>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</si>
  <si>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</si>
  <si>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</si>
  <si>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</si>
  <si>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</si>
  <si>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</si>
  <si>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</si>
  <si>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</si>
  <si>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</si>
  <si>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</si>
  <si>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</si>
  <si>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</si>
  <si>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</si>
  <si>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</si>
  <si>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</si>
  <si>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</si>
  <si>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</si>
  <si>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</si>
  <si>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</si>
  <si>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</si>
  <si>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</si>
  <si>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</si>
  <si>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</si>
  <si>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</si>
  <si>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</si>
  <si>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</si>
  <si>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</si>
  <si>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</si>
  <si>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</si>
  <si>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</si>
  <si>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</si>
  <si>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</si>
  <si>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</si>
  <si>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</si>
  <si>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</si>
  <si>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</si>
  <si>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</si>
  <si>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</si>
  <si>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</si>
  <si>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</si>
  <si>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</si>
  <si>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</si>
  <si>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</si>
  <si>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</si>
  <si>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</si>
  <si>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</si>
  <si>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</si>
  <si>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</si>
  <si>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</si>
  <si>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</si>
  <si>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</si>
  <si>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</si>
  <si>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</si>
  <si>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</si>
  <si>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</si>
  <si>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</si>
  <si>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</si>
  <si>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</si>
  <si>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</si>
  <si>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</si>
  <si>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</si>
  <si>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</si>
  <si>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</si>
  <si>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</si>
  <si>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</si>
  <si>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</si>
  <si>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</si>
  <si>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</si>
  <si>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</si>
  <si>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</si>
  <si>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</si>
  <si>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</si>
  <si>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</si>
  <si>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</si>
  <si>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</si>
  <si>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</si>
  <si>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</si>
  <si>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</si>
  <si>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</si>
  <si>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</si>
  <si>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</si>
  <si>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</si>
  <si>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</si>
  <si>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</si>
  <si>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</si>
  <si>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</si>
  <si>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</si>
  <si>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</si>
  <si>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</si>
  <si>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</si>
  <si>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</si>
  <si>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</si>
  <si>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</si>
  <si>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</si>
  <si>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</si>
  <si>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</si>
  <si>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</si>
  <si>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</si>
  <si>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</si>
  <si>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</si>
  <si>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</si>
  <si>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</si>
  <si>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</si>
  <si>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</si>
  <si>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</si>
  <si>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</si>
  <si>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</si>
  <si>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</si>
  <si>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</si>
  <si>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</si>
  <si>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</si>
  <si>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</si>
  <si>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</si>
  <si>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</si>
  <si>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</si>
  <si>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</si>
  <si>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</si>
  <si>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</si>
  <si>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</si>
  <si>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</si>
  <si>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</si>
  <si>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</si>
  <si>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</si>
  <si>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</si>
  <si>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</si>
  <si>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</si>
  <si>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</si>
  <si>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</si>
  <si>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</si>
  <si>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</si>
  <si>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</si>
  <si>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</si>
  <si>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</si>
  <si>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</si>
  <si>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</si>
  <si>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</si>
  <si>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</si>
  <si>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</si>
  <si>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</si>
  <si>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</si>
  <si>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</si>
  <si>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</si>
  <si>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</si>
  <si>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</si>
  <si>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</si>
  <si>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</si>
  <si>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</si>
  <si>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</si>
  <si>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</si>
  <si>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</si>
  <si>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</si>
  <si>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</si>
  <si>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</si>
  <si>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</si>
  <si>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</si>
  <si>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</si>
  <si>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</si>
  <si>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</si>
  <si>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</si>
  <si>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</si>
  <si>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</si>
  <si>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</si>
  <si>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</si>
  <si>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</si>
  <si>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</si>
  <si>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</si>
  <si>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</si>
  <si>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</si>
  <si>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</si>
  <si>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</si>
  <si>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</si>
  <si>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</si>
  <si>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</si>
  <si>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</si>
  <si>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</si>
  <si>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</si>
  <si>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</si>
  <si>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</si>
  <si>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</si>
  <si>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</si>
  <si>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</si>
  <si>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</si>
  <si>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</si>
  <si>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</si>
  <si>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</si>
  <si>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</si>
  <si>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</si>
  <si>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</si>
  <si>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</si>
  <si>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</si>
  <si>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</si>
  <si>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</si>
  <si>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</si>
  <si>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</si>
  <si>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</si>
  <si>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</si>
  <si>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</si>
  <si>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</si>
  <si>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</si>
  <si>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</si>
  <si>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</si>
  <si>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</si>
  <si>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</si>
  <si>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</si>
  <si>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</si>
  <si>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</si>
  <si>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</si>
  <si>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</si>
  <si>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</si>
  <si>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</si>
  <si>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</si>
  <si>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</si>
  <si>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</si>
  <si>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</si>
  <si>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</si>
  <si>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</si>
  <si>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</si>
  <si>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</si>
  <si>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</si>
  <si>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</si>
  <si>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</si>
  <si>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</si>
  <si>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</si>
  <si>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</si>
  <si>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</si>
  <si>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</si>
  <si>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</si>
  <si>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</si>
  <si>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</si>
  <si>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</si>
  <si>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</si>
  <si>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</si>
  <si>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</si>
  <si>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</si>
  <si>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</si>
  <si>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</si>
  <si>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</si>
  <si>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</si>
  <si>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</si>
  <si>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</si>
  <si>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</si>
  <si>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</si>
  <si>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</si>
  <si>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</si>
  <si>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</si>
  <si>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</si>
  <si>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</si>
  <si>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</si>
  <si>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</si>
  <si>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</si>
  <si>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</si>
  <si>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</si>
  <si>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</si>
  <si>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</si>
  <si>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</si>
  <si>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</si>
  <si>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</si>
  <si>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</si>
  <si>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</si>
  <si>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</si>
  <si>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</si>
  <si>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</si>
  <si>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</si>
  <si>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</si>
  <si>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</si>
  <si>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</si>
  <si>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</si>
  <si>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</si>
  <si>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</si>
  <si>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</si>
  <si>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</si>
  <si>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</si>
  <si>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</si>
  <si>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</si>
  <si>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</si>
  <si>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</si>
  <si>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</si>
  <si>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</si>
  <si>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</si>
  <si>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</si>
  <si>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</si>
  <si>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</si>
  <si>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</si>
  <si>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</si>
  <si>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</si>
  <si>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</si>
  <si>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</si>
  <si>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</si>
  <si>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</si>
  <si>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</si>
  <si>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</si>
  <si>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</si>
  <si>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</si>
  <si>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</si>
  <si>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</si>
  <si>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</si>
  <si>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</si>
  <si>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</si>
  <si>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</si>
  <si>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</si>
  <si>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</si>
  <si>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</si>
  <si>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</si>
  <si>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</si>
  <si>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</si>
  <si>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</si>
  <si>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</si>
  <si>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</si>
  <si>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</si>
  <si>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</si>
  <si>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</si>
  <si>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</si>
  <si>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</si>
  <si>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</si>
  <si>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</si>
  <si>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</si>
  <si>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</si>
  <si>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</si>
  <si>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</si>
  <si>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</si>
  <si>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</si>
  <si>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</si>
  <si>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</si>
  <si>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</si>
  <si>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</si>
  <si>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</si>
  <si>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</si>
  <si>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</si>
  <si>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</si>
  <si>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</si>
  <si>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</si>
  <si>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</si>
  <si>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</si>
  <si>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</si>
  <si>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</si>
  <si>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</si>
  <si>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</si>
  <si>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</si>
  <si>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</si>
  <si>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</si>
  <si>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</si>
  <si>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</si>
  <si>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</si>
  <si>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</si>
  <si>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</si>
  <si>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</si>
  <si>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</si>
  <si>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</si>
  <si>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</si>
  <si>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</si>
  <si>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</si>
  <si>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</si>
  <si>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</si>
  <si>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</si>
  <si>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</si>
  <si>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</si>
  <si>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</si>
  <si>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</si>
  <si>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</si>
  <si>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</si>
  <si>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</si>
  <si>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</si>
  <si>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</si>
  <si>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</si>
  <si>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</si>
  <si>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</si>
  <si>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</si>
  <si>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</si>
  <si>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</si>
  <si>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</si>
  <si>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</si>
  <si>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</si>
  <si>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</si>
  <si>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</si>
  <si>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</si>
  <si>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</si>
  <si>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</si>
  <si>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</si>
  <si>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</si>
  <si>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</si>
  <si>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</si>
  <si>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</si>
  <si>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</si>
  <si>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</si>
  <si>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</si>
  <si>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</si>
  <si>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</si>
  <si>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</si>
  <si>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</si>
  <si>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</si>
  <si>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</si>
  <si>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</si>
  <si>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</si>
  <si>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</si>
  <si>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</si>
  <si>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</si>
  <si>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</si>
  <si>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</si>
  <si>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</si>
  <si>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</si>
  <si>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</si>
  <si>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</si>
  <si>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</si>
  <si>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</si>
  <si>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</si>
  <si>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</si>
  <si>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</si>
  <si>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</si>
  <si>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</si>
  <si>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</si>
  <si>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</si>
  <si>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</si>
  <si>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</si>
  <si>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</si>
  <si>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</si>
  <si>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</si>
  <si>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</si>
  <si>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</si>
  <si>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</si>
  <si>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</si>
  <si>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</si>
  <si>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</si>
  <si>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</si>
  <si>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</si>
  <si>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</si>
  <si>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</si>
  <si>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</si>
  <si>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</si>
  <si>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</si>
  <si>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</si>
  <si>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</si>
  <si>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</si>
  <si>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</si>
  <si>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</si>
  <si>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</si>
  <si>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</si>
  <si>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</si>
  <si>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</si>
  <si>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</si>
  <si>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</si>
  <si>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</si>
  <si>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</si>
  <si>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</si>
  <si>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</si>
  <si>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</si>
  <si>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</si>
  <si>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</si>
  <si>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</si>
  <si>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</si>
  <si>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</si>
  <si>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</si>
  <si>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</si>
  <si>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</si>
  <si>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</si>
  <si>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</si>
  <si>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</si>
  <si>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</si>
  <si>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</si>
  <si>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</si>
  <si>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</si>
  <si>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</si>
  <si>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</si>
  <si>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</si>
  <si>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</si>
  <si>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</si>
  <si>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</si>
  <si>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</si>
  <si>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</si>
  <si>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</si>
  <si>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</si>
  <si>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</si>
  <si>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</si>
  <si>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</si>
  <si>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</si>
  <si>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</si>
  <si>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</si>
  <si>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</si>
  <si>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</si>
  <si>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</si>
  <si>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</si>
  <si>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</si>
  <si>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</si>
  <si>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</si>
  <si>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</si>
  <si>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</si>
  <si>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</si>
  <si>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</si>
  <si>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</si>
  <si>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</si>
  <si>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</si>
  <si>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</si>
  <si>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</si>
  <si>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</si>
  <si>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</si>
  <si>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</si>
  <si>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</si>
  <si>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</si>
  <si>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</si>
  <si>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</si>
  <si>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</si>
  <si>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</si>
  <si>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</si>
  <si>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</si>
  <si>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</si>
  <si>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</si>
  <si>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</si>
  <si>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</si>
  <si>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</si>
  <si>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</si>
  <si>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</si>
  <si>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</si>
  <si>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</si>
  <si>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</si>
  <si>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</si>
  <si>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</si>
  <si>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</si>
  <si>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</si>
  <si>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</si>
  <si>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</si>
  <si>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</si>
  <si>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</si>
  <si>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</si>
  <si>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</si>
  <si>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</si>
  <si>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</si>
  <si>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</si>
  <si>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</si>
  <si>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</si>
  <si>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</si>
  <si>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</si>
  <si>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</si>
  <si>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</si>
  <si>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</si>
  <si>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</si>
  <si>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</si>
  <si>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</si>
  <si>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</si>
  <si>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</si>
  <si>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</si>
  <si>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</si>
  <si>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</si>
  <si>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</si>
  <si>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</si>
  <si>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</si>
  <si>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</si>
  <si>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</si>
  <si>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</si>
  <si>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</si>
  <si>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</si>
  <si>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</si>
  <si>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</si>
  <si>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</si>
  <si>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</si>
  <si>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</si>
  <si>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</si>
  <si>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</si>
  <si>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</si>
  <si>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</si>
  <si>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</si>
  <si>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</si>
  <si>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</si>
  <si>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</si>
  <si>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</si>
  <si>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</si>
  <si>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</si>
  <si>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</si>
  <si>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</si>
  <si>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</si>
  <si>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</si>
  <si>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</si>
  <si>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</si>
  <si>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</si>
  <si>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</si>
  <si>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</si>
  <si>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</si>
  <si>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</si>
  <si>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</si>
  <si>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</si>
  <si>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</si>
  <si>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</si>
  <si>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</si>
  <si>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</si>
  <si>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</si>
  <si>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</si>
  <si>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</si>
  <si>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</si>
  <si>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</si>
  <si>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</si>
  <si>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</si>
  <si>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</si>
  <si>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</si>
  <si>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</si>
  <si>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</si>
  <si>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</si>
  <si>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</si>
  <si>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</si>
  <si>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</si>
  <si>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</si>
  <si>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</si>
  <si>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</si>
  <si>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</si>
  <si>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</si>
  <si>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</si>
  <si>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</si>
  <si>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</si>
  <si>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</si>
  <si>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</si>
  <si>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</si>
  <si>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</si>
  <si>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</si>
  <si>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</si>
  <si>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</si>
  <si>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</si>
  <si>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</si>
  <si>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</si>
  <si>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</si>
  <si>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</si>
  <si>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</si>
  <si>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</si>
  <si>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</si>
  <si>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</si>
  <si>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</si>
  <si>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</si>
  <si>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</si>
  <si>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</si>
  <si>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</si>
  <si>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</si>
  <si>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</si>
  <si>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</si>
  <si>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</si>
  <si>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</si>
  <si>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</si>
  <si>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</si>
  <si>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</si>
  <si>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</si>
  <si>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</si>
  <si>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</si>
  <si>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</si>
  <si>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</si>
  <si>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</si>
  <si>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</si>
  <si>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</si>
  <si>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</si>
  <si>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</si>
  <si>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</si>
  <si>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</si>
  <si>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</si>
  <si>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</si>
  <si>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</si>
  <si>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</si>
  <si>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</si>
  <si>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</si>
  <si>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</si>
  <si>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</si>
  <si>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</si>
  <si>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</si>
  <si>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</si>
  <si>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</si>
  <si>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</si>
  <si>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</si>
  <si>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</si>
  <si>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</si>
  <si>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</si>
  <si>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</si>
  <si>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</si>
  <si>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</si>
  <si>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</si>
  <si>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</si>
  <si>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</si>
  <si>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</si>
  <si>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</si>
  <si>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</si>
  <si>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</si>
  <si>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</si>
  <si>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</si>
  <si>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</si>
  <si>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</si>
  <si>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</si>
  <si>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</si>
  <si>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</si>
  <si>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</si>
  <si>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</si>
  <si>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</si>
  <si>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</si>
  <si>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</si>
  <si>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</si>
  <si>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</si>
  <si>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</si>
  <si>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</si>
  <si>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</si>
  <si>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</si>
  <si>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</si>
  <si>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</si>
  <si>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</si>
  <si>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</si>
  <si>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</si>
  <si>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</si>
  <si>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</si>
  <si>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</si>
  <si>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</si>
  <si>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</si>
  <si>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</si>
  <si>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</si>
  <si>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</si>
  <si>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</si>
  <si>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</si>
  <si>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</si>
  <si>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</si>
  <si>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</si>
  <si>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</si>
  <si>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</si>
  <si>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</si>
  <si>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</si>
  <si>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</si>
  <si>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</si>
  <si>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</si>
  <si>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</si>
  <si>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</si>
  <si>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</si>
  <si>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</si>
  <si>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</si>
  <si>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</si>
  <si>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</si>
  <si>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</si>
  <si>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</si>
  <si>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</si>
  <si>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</si>
  <si>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</si>
  <si>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</si>
  <si>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</si>
  <si>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</si>
  <si>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</si>
  <si>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</si>
  <si>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</si>
  <si>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</si>
  <si>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</si>
  <si>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</si>
  <si>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</si>
  <si>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</si>
  <si>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</si>
  <si>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</si>
  <si>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</si>
  <si>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</si>
  <si>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</si>
  <si>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</si>
  <si>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</si>
  <si>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</si>
  <si>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</si>
  <si>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</si>
  <si>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</si>
  <si>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</si>
  <si>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</si>
  <si>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</si>
  <si>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</si>
  <si>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</si>
  <si>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</si>
  <si>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</si>
  <si>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</si>
  <si>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</si>
  <si>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</si>
  <si>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</si>
  <si>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</si>
  <si>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</si>
  <si>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</si>
  <si>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</si>
  <si>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</si>
  <si>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</si>
  <si>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</si>
  <si>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</si>
  <si>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</si>
  <si>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</si>
  <si>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</si>
  <si>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</si>
  <si>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</si>
  <si>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</si>
  <si>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</si>
  <si>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</si>
  <si>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</si>
  <si>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</si>
  <si>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</si>
  <si>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</si>
  <si>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</si>
  <si>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</si>
  <si>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</si>
  <si>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</si>
  <si>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</si>
  <si>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</si>
  <si>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</si>
  <si>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</si>
  <si>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</si>
  <si>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</si>
  <si>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</si>
  <si>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</si>
  <si>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</si>
  <si>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</si>
  <si>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</si>
  <si>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</si>
  <si>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</si>
  <si>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</si>
  <si>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</si>
  <si>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</si>
  <si>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</si>
  <si>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</si>
  <si>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</si>
  <si>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</si>
  <si>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</si>
  <si>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</si>
  <si>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</si>
  <si>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</si>
  <si>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</si>
  <si>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</si>
  <si>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</si>
  <si>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</si>
  <si>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</si>
  <si>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</si>
  <si>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</si>
  <si>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</si>
  <si>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</si>
  <si>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</si>
  <si>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</si>
  <si>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</si>
  <si>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</si>
  <si>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</si>
  <si>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</si>
  <si>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</si>
  <si>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</si>
  <si>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</si>
  <si>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</si>
  <si>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</si>
  <si>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</si>
  <si>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</si>
  <si>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</si>
  <si>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</si>
  <si>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</si>
  <si>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</si>
  <si>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</si>
  <si>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</si>
  <si>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</si>
  <si>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</si>
  <si>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</si>
  <si>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</si>
  <si>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</si>
  <si>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</si>
  <si>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</si>
  <si>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</si>
  <si>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</si>
  <si>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</si>
  <si>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</si>
  <si>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</si>
  <si>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</si>
  <si>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</si>
  <si>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</si>
  <si>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</si>
  <si>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</si>
  <si>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</si>
  <si>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</si>
  <si>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</si>
  <si>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</si>
  <si>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</si>
  <si>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</si>
  <si>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</si>
  <si>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</si>
  <si>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</si>
  <si>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</si>
  <si>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</si>
  <si>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</si>
  <si>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</si>
  <si>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</si>
  <si>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</si>
  <si>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</si>
  <si>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</si>
  <si>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</si>
  <si>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</si>
  <si>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</si>
  <si>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</si>
  <si>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</si>
  <si>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</si>
  <si>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</si>
  <si>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</si>
  <si>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</si>
  <si>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</si>
  <si>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</si>
  <si>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</si>
  <si>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</si>
  <si>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</si>
  <si>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</si>
  <si>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</si>
  <si>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</si>
  <si>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</si>
  <si>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</si>
  <si>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</si>
  <si>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</si>
  <si>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</si>
  <si>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</si>
  <si>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</si>
  <si>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</si>
  <si>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</si>
  <si>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</si>
  <si>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</si>
  <si>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</si>
  <si>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</si>
  <si>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</si>
  <si>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</si>
  <si>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</si>
  <si>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</si>
  <si>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</si>
  <si>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</si>
  <si>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</si>
  <si>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</si>
  <si>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</si>
  <si>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</si>
  <si>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</si>
  <si>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</si>
  <si>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</si>
  <si>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</si>
  <si>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</si>
  <si>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</si>
  <si>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</si>
  <si>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</si>
  <si>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</si>
  <si>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</si>
  <si>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</si>
  <si>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</si>
  <si>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</si>
  <si>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</si>
  <si>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</si>
  <si>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</si>
  <si>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</si>
  <si>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</si>
  <si>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</si>
  <si>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</si>
  <si>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</si>
  <si>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</si>
  <si>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</si>
  <si>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</si>
  <si>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</si>
  <si>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</si>
  <si>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</si>
  <si>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</si>
  <si>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</si>
  <si>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</si>
  <si>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</si>
  <si>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</si>
  <si>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</si>
  <si>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</si>
  <si>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</si>
  <si>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</si>
  <si>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</si>
  <si>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</si>
  <si>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</si>
  <si>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</si>
  <si>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</si>
  <si>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</si>
  <si>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</si>
  <si>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</si>
  <si>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</si>
  <si>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</si>
  <si>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</si>
  <si>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</si>
  <si>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</si>
  <si>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</si>
  <si>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</si>
  <si>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</si>
  <si>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</si>
  <si>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</si>
  <si>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</si>
  <si>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</si>
  <si>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</si>
  <si>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</si>
  <si>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</si>
  <si>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</si>
  <si>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</si>
  <si>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</si>
  <si>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</si>
  <si>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</si>
  <si>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</si>
  <si>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</si>
  <si>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</si>
  <si>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</si>
  <si>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</si>
  <si>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</si>
  <si>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</si>
  <si>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</si>
  <si>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</si>
  <si>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</si>
  <si>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</si>
  <si>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</si>
  <si>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</si>
  <si>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</si>
  <si>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</si>
  <si>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</si>
  <si>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</si>
  <si>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</si>
  <si>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</si>
  <si>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</si>
  <si>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</si>
  <si>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</si>
  <si>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</si>
  <si>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</si>
  <si>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</si>
  <si>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</si>
  <si>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</si>
  <si>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</si>
  <si>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</si>
  <si>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</si>
  <si>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</si>
  <si>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</si>
  <si>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</si>
  <si>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</si>
  <si>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</si>
  <si>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</si>
  <si>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</si>
  <si>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</si>
  <si>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</si>
  <si>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</si>
  <si>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</si>
  <si>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</si>
  <si>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</si>
  <si>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</si>
  <si>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</si>
  <si>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</si>
  <si>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</si>
  <si>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</si>
  <si>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</si>
  <si>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</si>
  <si>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</si>
  <si>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</si>
  <si>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</si>
  <si>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</si>
  <si>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</si>
  <si>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</si>
  <si>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</si>
  <si>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</si>
  <si>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</si>
  <si>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</si>
  <si>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</si>
  <si>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</si>
  <si>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</si>
  <si>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</si>
  <si>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</si>
  <si>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</si>
  <si>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</si>
  <si>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</si>
  <si>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</si>
  <si>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</si>
  <si>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</si>
  <si>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</si>
  <si>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</si>
  <si>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</si>
  <si>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</si>
  <si>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</si>
  <si>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</si>
  <si>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</si>
  <si>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</si>
  <si>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</si>
  <si>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</si>
  <si>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</si>
  <si>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</si>
  <si>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</si>
  <si>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</si>
  <si>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</si>
  <si>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</si>
  <si>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</si>
  <si>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</si>
  <si>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</si>
  <si>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</si>
  <si>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</si>
  <si>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</si>
  <si>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</si>
  <si>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</si>
  <si>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</si>
  <si>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</si>
  <si>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</si>
  <si>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</si>
  <si>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</si>
  <si>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</si>
  <si>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</si>
  <si>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</si>
  <si>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</si>
  <si>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</si>
  <si>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</si>
  <si>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</si>
  <si>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</si>
  <si>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</si>
  <si>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</si>
  <si>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</si>
  <si>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</si>
  <si>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</si>
  <si>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</si>
  <si>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</si>
  <si>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</si>
  <si>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</si>
  <si>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</si>
  <si>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</si>
  <si>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</si>
  <si>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</si>
  <si>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</si>
  <si>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</si>
  <si>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</si>
  <si>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</si>
  <si>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</si>
  <si>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</si>
  <si>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</si>
  <si>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</si>
  <si>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</si>
  <si>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</si>
  <si>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</si>
  <si>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</si>
  <si>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</si>
  <si>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</si>
  <si>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</si>
  <si>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</si>
  <si>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</si>
  <si>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</si>
  <si>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</si>
  <si>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</si>
  <si>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</si>
  <si>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</si>
  <si>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</si>
  <si>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</si>
  <si>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</si>
  <si>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</si>
  <si>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</si>
  <si>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</si>
  <si>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</si>
  <si>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</si>
  <si>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</si>
  <si>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</si>
  <si>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</si>
  <si>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</si>
  <si>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</si>
  <si>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</si>
  <si>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</si>
  <si>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</si>
  <si>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</si>
  <si>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</si>
  <si>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</si>
  <si>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</si>
  <si>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</si>
  <si>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</si>
  <si>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</si>
  <si>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</si>
  <si>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</si>
  <si>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</si>
  <si>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</si>
  <si>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</si>
  <si>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</si>
  <si>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</si>
  <si>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</si>
  <si>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</si>
  <si>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</si>
  <si>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</si>
  <si>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</si>
  <si>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</si>
  <si>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</si>
  <si>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</si>
  <si>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</si>
  <si>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</si>
  <si>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</si>
  <si>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</si>
  <si>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</si>
  <si>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</si>
  <si>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</si>
  <si>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</si>
  <si>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</si>
  <si>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</si>
  <si>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</si>
  <si>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</si>
  <si>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</si>
  <si>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</si>
  <si>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</si>
  <si>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</si>
  <si>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</si>
  <si>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</si>
  <si>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</si>
  <si>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</si>
  <si>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</si>
  <si>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</si>
  <si>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</si>
  <si>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</si>
  <si>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</si>
  <si>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</si>
  <si>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</si>
  <si>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</si>
  <si>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</si>
  <si>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</si>
  <si>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</si>
  <si>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</si>
  <si>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</si>
  <si>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</si>
  <si>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</si>
  <si>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</si>
  <si>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</si>
  <si>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</si>
  <si>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</si>
  <si>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</si>
  <si>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</si>
  <si>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</si>
  <si>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</si>
  <si>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</si>
  <si>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</si>
  <si>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</si>
  <si>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</si>
  <si>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</si>
  <si>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</si>
  <si>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</si>
  <si>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</si>
  <si>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</si>
  <si>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</si>
  <si>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</si>
  <si>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</si>
  <si>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</si>
  <si>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</si>
  <si>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</si>
  <si>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</si>
  <si>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</si>
  <si>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</si>
  <si>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</si>
  <si>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</si>
  <si>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</si>
  <si>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</si>
  <si>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</si>
  <si>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</si>
  <si>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</si>
  <si>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</si>
  <si>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</si>
  <si>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</si>
  <si>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</si>
  <si>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</si>
  <si>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</si>
  <si>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</si>
  <si>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</si>
  <si>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</si>
  <si>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</si>
  <si>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</si>
  <si>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</si>
  <si>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</si>
  <si>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</si>
  <si>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</si>
  <si>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</si>
  <si>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</si>
  <si>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</si>
  <si>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</si>
  <si>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</si>
  <si>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</si>
  <si>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</si>
  <si>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</si>
  <si>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</si>
  <si>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</si>
  <si>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</si>
  <si>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</si>
  <si>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</si>
  <si>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</si>
  <si>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</si>
  <si>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</si>
  <si>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</si>
  <si>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</si>
  <si>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</si>
  <si>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</si>
  <si>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</si>
  <si>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</si>
  <si>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</si>
  <si>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</si>
  <si>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</si>
  <si>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</si>
  <si>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</si>
  <si>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</si>
  <si>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</si>
  <si>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</si>
  <si>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</si>
  <si>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</si>
  <si>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</si>
  <si>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</si>
  <si>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</si>
  <si>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</si>
  <si>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</si>
  <si>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</si>
  <si>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</si>
  <si>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</si>
  <si>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</si>
  <si>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</si>
  <si>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</si>
  <si>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</si>
  <si>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</si>
  <si>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</si>
  <si>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</si>
  <si>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</si>
  <si>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</si>
  <si>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</si>
  <si>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</si>
  <si>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</si>
  <si>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</si>
  <si>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</si>
  <si>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</si>
  <si>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</si>
  <si>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</si>
  <si>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</si>
  <si>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</si>
  <si>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</si>
  <si>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</si>
  <si>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</si>
  <si>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</si>
  <si>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</si>
  <si>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</si>
  <si>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</si>
  <si>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</si>
  <si>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</si>
  <si>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</si>
  <si>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</si>
  <si>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</si>
  <si>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</si>
  <si>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</si>
  <si>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</si>
  <si>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</si>
  <si>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</si>
  <si>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</si>
  <si>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</si>
  <si>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</si>
  <si>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</si>
  <si>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</si>
  <si>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</si>
  <si>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</si>
  <si>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</si>
  <si>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</si>
  <si>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</si>
  <si>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</si>
  <si>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</si>
  <si>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</si>
  <si>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</si>
  <si>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</si>
  <si>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</si>
  <si>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</si>
  <si>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</si>
  <si>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</si>
  <si>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</si>
  <si>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</si>
  <si>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</si>
  <si>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</si>
  <si>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</si>
  <si>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</si>
  <si>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</si>
  <si>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</si>
  <si>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</si>
  <si>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</si>
  <si>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</si>
  <si>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</si>
  <si>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</si>
  <si>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</si>
  <si>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</si>
  <si>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</si>
  <si>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</si>
  <si>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</si>
  <si>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</si>
  <si>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</si>
  <si>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</si>
  <si>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</si>
  <si>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</si>
  <si>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</si>
  <si>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</si>
  <si>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</si>
  <si>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</si>
  <si>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</si>
  <si>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</si>
  <si>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</si>
  <si>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</si>
  <si>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</si>
  <si>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</si>
  <si>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</si>
  <si>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</si>
  <si>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</si>
  <si>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</si>
  <si>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</si>
  <si>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</si>
  <si>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</si>
  <si>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</si>
  <si>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</si>
  <si>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</si>
  <si>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</si>
  <si>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</si>
  <si>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</si>
  <si>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</si>
  <si>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</si>
  <si>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</si>
  <si>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</si>
  <si>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</si>
  <si>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</si>
  <si>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</si>
  <si>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</si>
  <si>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</si>
  <si>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</si>
  <si>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</si>
  <si>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</si>
  <si>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</si>
  <si>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</si>
  <si>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</si>
  <si>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</si>
  <si>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</si>
  <si>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</si>
  <si>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</si>
  <si>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</si>
  <si>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</si>
  <si>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</si>
  <si>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</si>
  <si>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</si>
  <si>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</si>
  <si>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</si>
  <si>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</si>
  <si>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</si>
  <si>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</si>
  <si>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</si>
  <si>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</si>
  <si>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</si>
  <si>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</si>
  <si>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</si>
  <si>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</si>
  <si>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</si>
  <si>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</si>
  <si>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</si>
  <si>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</si>
  <si>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</si>
  <si>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</si>
  <si>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</si>
  <si>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</si>
  <si>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</si>
  <si>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</si>
  <si>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</si>
  <si>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</si>
  <si>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</si>
  <si>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</si>
  <si>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</si>
  <si>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</si>
  <si>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</si>
  <si>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</si>
  <si>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</si>
  <si>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</si>
  <si>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</si>
  <si>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</si>
  <si>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</si>
  <si>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</si>
  <si>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</si>
  <si>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</si>
  <si>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</si>
  <si>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</si>
  <si>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</si>
  <si>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</si>
  <si>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</si>
  <si>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</si>
  <si>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</si>
  <si>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</si>
  <si>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</si>
  <si>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</si>
  <si>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</si>
  <si>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</si>
  <si>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</si>
  <si>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</si>
  <si>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</si>
  <si>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</si>
  <si>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</si>
  <si>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</si>
  <si>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</si>
  <si>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</si>
  <si>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</si>
  <si>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</si>
  <si>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</si>
  <si>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</si>
  <si>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</si>
  <si>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</si>
  <si>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</si>
  <si>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</si>
  <si>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</si>
  <si>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</si>
  <si>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</si>
  <si>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</si>
  <si>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</si>
  <si>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</si>
  <si>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</si>
  <si>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</si>
  <si>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</si>
  <si>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</si>
  <si>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</si>
  <si>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</si>
  <si>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</si>
  <si>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</si>
  <si>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</si>
  <si>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</si>
  <si>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</si>
  <si>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</si>
  <si>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</si>
  <si>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</si>
  <si>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</si>
  <si>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</si>
  <si>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</si>
  <si>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</si>
  <si>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</si>
  <si>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</si>
  <si>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</si>
  <si>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</si>
  <si>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</si>
  <si>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</si>
  <si>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</si>
  <si>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</si>
  <si>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</si>
  <si>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</si>
  <si>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</si>
  <si>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</si>
  <si>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</si>
  <si>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</si>
  <si>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</si>
  <si>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</si>
  <si>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</si>
  <si>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</si>
  <si>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</si>
  <si>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</si>
  <si>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</si>
  <si>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</si>
  <si>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</si>
  <si>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</si>
  <si>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</si>
  <si>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</si>
  <si>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</si>
  <si>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</si>
  <si>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</si>
  <si>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</si>
  <si>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</si>
  <si>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</si>
  <si>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</si>
  <si>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</si>
  <si>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</si>
  <si>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</si>
  <si>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</si>
  <si>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</si>
  <si>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</si>
  <si>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</si>
  <si>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</si>
  <si>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</si>
  <si>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</si>
  <si>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</si>
  <si>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</si>
  <si>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</si>
  <si>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</si>
  <si>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</si>
  <si>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</si>
  <si>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</si>
  <si>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</si>
  <si>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</si>
  <si>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</si>
  <si>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</si>
  <si>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</si>
  <si>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</si>
  <si>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</si>
  <si>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</si>
  <si>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</si>
  <si>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</si>
  <si>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</si>
  <si>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</si>
  <si>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</si>
  <si>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</si>
  <si>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</si>
  <si>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</si>
  <si>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</si>
  <si>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</si>
  <si>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</si>
  <si>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</si>
  <si>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</si>
  <si>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</si>
  <si>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</si>
  <si>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</si>
  <si>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</si>
  <si>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</si>
  <si>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</si>
  <si>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</si>
  <si>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</si>
  <si>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</si>
  <si>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</si>
  <si>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</si>
  <si>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</si>
  <si>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</si>
  <si>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</si>
  <si>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</si>
  <si>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</si>
  <si>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</si>
  <si>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</si>
  <si>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</si>
  <si>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</si>
  <si>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</si>
  <si>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</si>
  <si>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</si>
  <si>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</si>
  <si>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</si>
  <si>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</si>
  <si>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</si>
  <si>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</si>
  <si>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</si>
  <si>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</si>
  <si>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</si>
  <si>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</si>
  <si>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</si>
  <si>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</si>
  <si>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</si>
  <si>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</si>
  <si>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</si>
  <si>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</si>
  <si>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</si>
  <si>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</si>
  <si>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</si>
  <si>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</si>
  <si>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</si>
  <si>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</si>
  <si>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</si>
  <si>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</si>
  <si>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</si>
  <si>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</si>
  <si>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</si>
  <si>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</si>
  <si>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</si>
  <si>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</si>
  <si>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</si>
  <si>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</si>
  <si>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</si>
  <si>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</si>
  <si>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</si>
  <si>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</si>
  <si>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</si>
  <si>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</si>
  <si>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</si>
  <si>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</si>
  <si>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</si>
  <si>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</si>
  <si>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</si>
  <si>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</si>
  <si>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</si>
  <si>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</si>
  <si>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</si>
  <si>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</si>
  <si>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</si>
  <si>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</si>
  <si>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</si>
  <si>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</si>
  <si>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</si>
  <si>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</si>
  <si>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</si>
  <si>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</si>
  <si>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</si>
  <si>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</si>
  <si>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</si>
  <si>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</si>
  <si>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</si>
  <si>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</si>
  <si>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</si>
  <si>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</si>
  <si>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</si>
  <si>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</si>
  <si>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</si>
  <si>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</si>
  <si>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</si>
  <si>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</si>
  <si>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</si>
  <si>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</si>
  <si>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</si>
  <si>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</si>
  <si>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</si>
  <si>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</si>
  <si>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</si>
  <si>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</si>
  <si>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</si>
  <si>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</si>
  <si>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</si>
  <si>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</si>
  <si>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</si>
  <si>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</si>
  <si>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</si>
  <si>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</si>
  <si>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</si>
  <si>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</si>
  <si>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</si>
  <si>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</si>
  <si>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</si>
  <si>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</si>
  <si>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</si>
  <si>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</si>
  <si>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</si>
  <si>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</si>
  <si>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</si>
  <si>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</si>
  <si>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</si>
  <si>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</si>
  <si>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</si>
  <si>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</si>
  <si>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</si>
  <si>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</si>
  <si>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</si>
  <si>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</si>
  <si>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</si>
  <si>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</si>
  <si>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</si>
  <si>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</si>
  <si>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</si>
  <si>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</si>
  <si>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</si>
  <si>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</si>
  <si>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</si>
  <si>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</si>
  <si>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</si>
  <si>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</si>
  <si>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</si>
  <si>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</si>
  <si>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</si>
  <si>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</si>
  <si>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</si>
  <si>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</si>
  <si>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</si>
  <si>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</si>
  <si>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</si>
  <si>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</si>
  <si>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</si>
  <si>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</si>
  <si>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</si>
  <si>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</si>
  <si>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</si>
  <si>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</si>
  <si>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</si>
  <si>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</si>
  <si>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</si>
  <si>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</si>
  <si>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</si>
  <si>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</si>
  <si>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</si>
  <si>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</si>
  <si>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</si>
  <si>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</si>
  <si>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</si>
  <si>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</si>
  <si>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</si>
  <si>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</si>
  <si>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</si>
  <si>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</si>
  <si>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</si>
  <si>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</si>
  <si>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</si>
  <si>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</si>
  <si>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</si>
  <si>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</si>
  <si>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</si>
  <si>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</si>
  <si>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</si>
  <si>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</si>
  <si>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</si>
  <si>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</si>
  <si>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</si>
  <si>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</si>
  <si>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</si>
  <si>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</si>
  <si>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</si>
  <si>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</si>
  <si>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</si>
  <si>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</si>
  <si>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</si>
  <si>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</si>
  <si>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</si>
  <si>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</si>
  <si>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</si>
  <si>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</si>
  <si>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</si>
  <si>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</si>
  <si>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</si>
  <si>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</si>
  <si>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</si>
  <si>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</si>
  <si>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</si>
  <si>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</si>
  <si>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</si>
  <si>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</si>
  <si>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</si>
  <si>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</si>
  <si>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</si>
  <si>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</si>
  <si>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</si>
  <si>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</si>
  <si>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</si>
  <si>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</si>
  <si>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</si>
  <si>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</si>
  <si>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</si>
  <si>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</si>
  <si>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</si>
  <si>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</si>
  <si>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</si>
  <si>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</si>
  <si>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</si>
  <si>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</si>
  <si>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</si>
  <si>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</si>
  <si>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</si>
  <si>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</si>
  <si>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</si>
  <si>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</si>
  <si>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</si>
  <si>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</si>
  <si>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</si>
  <si>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</si>
  <si>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</si>
  <si>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</si>
  <si>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</si>
  <si>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</si>
  <si>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</si>
  <si>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</si>
  <si>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</si>
  <si>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</si>
  <si>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</si>
  <si>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</si>
  <si>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</si>
  <si>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</si>
  <si>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</si>
  <si>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</si>
  <si>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</si>
  <si>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</si>
  <si>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</si>
  <si>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</si>
  <si>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</si>
  <si>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</si>
  <si>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</si>
  <si>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</si>
  <si>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</si>
  <si>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</si>
  <si>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</si>
  <si>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</si>
  <si>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</si>
  <si>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</si>
  <si>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</si>
  <si>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</si>
  <si>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</si>
  <si>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</si>
  <si>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</si>
  <si>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</si>
  <si>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</si>
  <si>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</si>
  <si>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</si>
  <si>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</si>
  <si>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</si>
  <si>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</si>
  <si>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</si>
  <si>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</si>
  <si>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</si>
  <si>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</si>
  <si>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</si>
  <si>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</si>
  <si>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</si>
  <si>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</si>
  <si>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</si>
  <si>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</si>
  <si>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</si>
  <si>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</si>
  <si>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</si>
  <si>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</si>
  <si>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</si>
  <si>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</si>
  <si>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</si>
  <si>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</si>
  <si>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</si>
  <si>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</si>
  <si>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</si>
  <si>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</si>
  <si>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</si>
  <si>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</si>
  <si>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</si>
  <si>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</si>
  <si>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</si>
  <si>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</si>
  <si>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</si>
  <si>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</si>
  <si>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</si>
  <si>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</si>
  <si>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</si>
  <si>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</si>
  <si>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</si>
  <si>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</si>
  <si>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</si>
  <si>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</si>
  <si>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</si>
  <si>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</si>
  <si>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</si>
  <si>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</si>
  <si>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</si>
  <si>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</si>
  <si>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</si>
  <si>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</si>
  <si>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</si>
  <si>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</si>
  <si>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</si>
  <si>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</si>
  <si>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</si>
  <si>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</si>
  <si>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</si>
  <si>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</si>
  <si>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</si>
  <si>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</si>
  <si>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</si>
  <si>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</si>
  <si>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</si>
  <si>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</si>
  <si>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</si>
  <si>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</si>
  <si>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</si>
  <si>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</si>
  <si>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</si>
  <si>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</si>
  <si>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</si>
  <si>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</si>
  <si>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</si>
  <si>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</si>
  <si>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</si>
  <si>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</si>
  <si>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</si>
  <si>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</si>
  <si>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</si>
  <si>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</si>
  <si>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</si>
  <si>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</si>
  <si>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</si>
  <si>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</si>
  <si>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</si>
  <si>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</si>
  <si>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</si>
  <si>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</si>
  <si>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</si>
  <si>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</si>
  <si>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</si>
  <si>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</si>
  <si>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</si>
  <si>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</si>
  <si>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</si>
  <si>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</si>
  <si>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</si>
  <si>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</si>
  <si>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</si>
  <si>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</si>
  <si>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</si>
  <si>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</si>
  <si>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</si>
  <si>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</si>
  <si>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</si>
  <si>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</si>
  <si>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</si>
  <si>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</si>
  <si>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</si>
  <si>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</si>
  <si>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</si>
  <si>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</si>
  <si>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</si>
  <si>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</si>
  <si>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</si>
  <si>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</si>
  <si>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</si>
  <si>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</si>
  <si>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</si>
  <si>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</si>
  <si>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</si>
  <si>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</si>
  <si>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</si>
  <si>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</si>
  <si>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</si>
  <si>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</si>
  <si>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</si>
  <si>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</si>
  <si>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</si>
  <si>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</si>
  <si>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</si>
  <si>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</si>
  <si>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</si>
  <si>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</si>
  <si>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</si>
  <si>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</si>
  <si>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</si>
  <si>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</si>
  <si>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</si>
  <si>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</si>
  <si>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</si>
  <si>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</si>
  <si>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</si>
  <si>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</si>
  <si>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</si>
  <si>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</si>
  <si>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</si>
  <si>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</si>
  <si>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</si>
  <si>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</si>
  <si>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</si>
  <si>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</si>
  <si>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</si>
  <si>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</si>
  <si>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</si>
  <si>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</si>
  <si>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</si>
  <si>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</si>
  <si>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</si>
  <si>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</si>
  <si>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</si>
  <si>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</si>
  <si>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</si>
  <si>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</si>
  <si>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</si>
  <si>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</si>
  <si>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</si>
  <si>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</si>
  <si>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</si>
  <si>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</si>
  <si>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</si>
  <si>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</si>
  <si>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</si>
  <si>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</si>
  <si>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</si>
  <si>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</si>
  <si>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</si>
  <si>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</si>
  <si>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</si>
  <si>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</si>
  <si>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</si>
  <si>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</si>
  <si>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</si>
  <si>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</si>
  <si>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</si>
  <si>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</si>
  <si>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</si>
  <si>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</si>
  <si>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</si>
  <si>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</si>
  <si>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</si>
  <si>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</si>
  <si>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</si>
  <si>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</si>
  <si>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</si>
  <si>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</si>
  <si>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</si>
  <si>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</si>
  <si>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</si>
  <si>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</si>
  <si>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</si>
  <si>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</si>
  <si>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</si>
  <si>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</si>
  <si>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</si>
  <si>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</si>
  <si>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</si>
  <si>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</si>
  <si>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</si>
  <si>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</si>
  <si>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</si>
  <si>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</si>
  <si>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</si>
  <si>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</si>
  <si>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</si>
  <si>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</si>
  <si>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</si>
  <si>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</si>
  <si>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</si>
  <si>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</si>
  <si>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</si>
  <si>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</si>
  <si>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</si>
  <si>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</si>
  <si>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</si>
  <si>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</si>
  <si>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</si>
  <si>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</si>
  <si>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</si>
  <si>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</si>
  <si>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</si>
  <si>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</si>
  <si>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</si>
  <si>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</si>
  <si>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</si>
  <si>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</si>
  <si>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</si>
  <si>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</si>
  <si>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</si>
  <si>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</si>
  <si>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</si>
  <si>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</si>
  <si>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</si>
  <si>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</si>
  <si>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</si>
  <si>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</si>
  <si>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</si>
  <si>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</si>
  <si>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</si>
  <si>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</si>
  <si>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</si>
  <si>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</si>
  <si>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</si>
  <si>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</si>
  <si>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</si>
  <si>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</si>
  <si>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</si>
  <si>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</si>
  <si>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</si>
  <si>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</si>
  <si>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</si>
  <si>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</si>
  <si>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</si>
  <si>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</si>
  <si>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</si>
  <si>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</si>
  <si>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</si>
  <si>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</si>
  <si>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</si>
  <si>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</si>
  <si>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</si>
  <si>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</si>
  <si>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</si>
  <si>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</si>
  <si>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</si>
  <si>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</si>
  <si>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</si>
  <si>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</si>
  <si>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</si>
  <si>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</si>
  <si>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</si>
  <si>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</si>
  <si>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</si>
  <si>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</si>
  <si>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</si>
  <si>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</si>
  <si>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</si>
  <si>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</si>
  <si>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</si>
  <si>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</si>
  <si>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</si>
  <si>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</si>
  <si>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</si>
  <si>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</si>
  <si>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</si>
  <si>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</si>
  <si>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</si>
  <si>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</si>
  <si>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</si>
  <si>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</si>
  <si>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</si>
  <si>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</si>
  <si>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</si>
  <si>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</si>
  <si>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</si>
  <si>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</si>
  <si>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</si>
  <si>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</si>
  <si>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</si>
  <si>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</si>
  <si>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</si>
  <si>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</si>
  <si>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</si>
  <si>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</si>
  <si>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</si>
  <si>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</si>
  <si>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</si>
  <si>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</si>
  <si>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</si>
  <si>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</si>
  <si>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</si>
  <si>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</si>
  <si>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</si>
  <si>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</si>
  <si>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</si>
  <si>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</si>
  <si>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</si>
  <si>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</si>
  <si>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</si>
  <si>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</si>
  <si>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</si>
  <si>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</si>
  <si>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</si>
  <si>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</si>
  <si>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</si>
  <si>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</si>
  <si>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</si>
  <si>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</si>
  <si>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</si>
  <si>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</si>
  <si>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</si>
  <si>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</si>
  <si>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</si>
  <si>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</si>
  <si>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</si>
  <si>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</si>
  <si>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</si>
  <si>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</si>
  <si>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</si>
  <si>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</si>
  <si>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</si>
  <si>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</si>
  <si>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</si>
  <si>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</si>
  <si>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</si>
  <si>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</si>
  <si>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</si>
  <si>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</si>
  <si>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</si>
  <si>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</si>
  <si>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</si>
  <si>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</si>
  <si>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</si>
  <si>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</si>
  <si>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</si>
  <si>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</si>
  <si>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</si>
  <si>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</si>
  <si>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</si>
  <si>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</si>
  <si>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</si>
  <si>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</si>
  <si>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</si>
  <si>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</si>
  <si>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</si>
  <si>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</si>
  <si>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</si>
  <si>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</si>
  <si>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</si>
  <si>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</si>
  <si>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</si>
  <si>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</si>
  <si>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</si>
  <si>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</si>
  <si>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</si>
  <si>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</si>
  <si>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</si>
  <si>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</si>
  <si>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</si>
  <si>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</si>
  <si>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</si>
  <si>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</si>
  <si>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</si>
  <si>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</si>
  <si>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</si>
  <si>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</si>
  <si>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</si>
  <si>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</si>
  <si>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</si>
  <si>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</si>
  <si>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</si>
  <si>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</si>
  <si>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</si>
  <si>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</si>
  <si>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</si>
  <si>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</si>
  <si>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</si>
  <si>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</si>
  <si>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</si>
  <si>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</si>
  <si>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</si>
  <si>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</si>
  <si>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</si>
  <si>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</si>
  <si>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</si>
  <si>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</si>
  <si>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</si>
  <si>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</si>
  <si>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</si>
  <si>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</si>
  <si>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</si>
  <si>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</si>
  <si>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</si>
  <si>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</si>
  <si>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</si>
  <si>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</si>
  <si>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</si>
  <si>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</si>
  <si>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</si>
  <si>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</si>
  <si>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</si>
  <si>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</si>
  <si>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</si>
  <si>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</si>
  <si>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</si>
  <si>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</si>
  <si>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</si>
  <si>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</si>
  <si>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</si>
  <si>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</si>
  <si>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</si>
  <si>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</si>
  <si>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</si>
  <si>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</si>
  <si>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</si>
  <si>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</si>
  <si>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</si>
  <si>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</si>
  <si>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</si>
  <si>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</si>
  <si>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</si>
  <si>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</si>
  <si>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</si>
  <si>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</si>
  <si>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</si>
  <si>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</si>
  <si>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</si>
  <si>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</si>
  <si>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</si>
  <si>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</si>
  <si>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</si>
  <si>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</si>
  <si>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</si>
  <si>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</si>
  <si>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</si>
  <si>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</si>
  <si>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</si>
  <si>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</si>
  <si>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</si>
  <si>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</si>
  <si>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</si>
  <si>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</si>
  <si>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</si>
  <si>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</si>
  <si>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</si>
  <si>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</si>
  <si>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</si>
  <si>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</si>
  <si>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</si>
  <si>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</si>
  <si>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</si>
  <si>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</si>
  <si>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</si>
  <si>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</si>
  <si>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</si>
  <si>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</si>
  <si>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</si>
  <si>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</si>
  <si>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</si>
  <si>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</si>
  <si>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</si>
  <si>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</si>
  <si>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</si>
  <si>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</si>
  <si>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</si>
  <si>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</si>
  <si>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</si>
  <si>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</si>
  <si>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</si>
  <si>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</si>
  <si>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</si>
  <si>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</si>
  <si>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</si>
  <si>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</si>
  <si>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</si>
  <si>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</si>
  <si>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</si>
  <si>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</si>
  <si>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</si>
  <si>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</si>
  <si>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</si>
  <si>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</si>
  <si>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</si>
  <si>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</si>
  <si>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</si>
  <si>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</si>
  <si>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</si>
  <si>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</si>
  <si>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</si>
  <si>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</si>
  <si>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</si>
  <si>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</si>
  <si>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</si>
  <si>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</si>
  <si>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</si>
  <si>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</si>
  <si>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</si>
  <si>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</si>
  <si>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</si>
  <si>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</si>
  <si>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</si>
  <si>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</si>
  <si>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</si>
  <si>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</si>
  <si>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</si>
  <si>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</si>
  <si>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</si>
  <si>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</si>
  <si>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</si>
  <si>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</si>
  <si>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</si>
  <si>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</si>
  <si>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</si>
  <si>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</si>
  <si>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</si>
  <si>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</si>
  <si>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</si>
  <si>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</si>
  <si>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</si>
  <si>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</si>
  <si>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</si>
  <si>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</si>
  <si>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</si>
  <si>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</si>
  <si>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</si>
  <si>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</si>
  <si>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</si>
  <si>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</si>
  <si>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</si>
  <si>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</si>
  <si>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</si>
  <si>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</si>
  <si>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</si>
  <si>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</si>
  <si>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</si>
  <si>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</si>
  <si>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</si>
  <si>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</si>
  <si>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</si>
  <si>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</si>
  <si>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</si>
  <si>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</si>
  <si>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</si>
  <si>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</si>
  <si>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</si>
  <si>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</si>
  <si>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</si>
  <si>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</si>
  <si>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</si>
  <si>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</si>
  <si>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</si>
  <si>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</si>
  <si>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</si>
  <si>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</si>
  <si>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</si>
  <si>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</si>
  <si>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</si>
  <si>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</si>
  <si>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</si>
  <si>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</si>
  <si>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</si>
  <si>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</si>
  <si>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</si>
  <si>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</si>
  <si>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</si>
  <si>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</si>
  <si>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</si>
  <si>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</si>
  <si>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</si>
  <si>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</si>
  <si>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</si>
  <si>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</si>
  <si>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</si>
  <si>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</si>
  <si>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</si>
  <si>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</si>
  <si>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</si>
  <si>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</si>
  <si>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</si>
  <si>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</si>
  <si>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</si>
  <si>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</si>
  <si>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</si>
  <si>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</si>
  <si>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</si>
  <si>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</si>
  <si>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</si>
  <si>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</si>
  <si>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</si>
  <si>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</si>
  <si>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</si>
  <si>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</si>
  <si>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</si>
  <si>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</si>
  <si>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</si>
  <si>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</si>
  <si>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</si>
  <si>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</si>
  <si>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</si>
  <si>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</si>
  <si>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</si>
  <si>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</si>
  <si>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</si>
  <si>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</si>
  <si>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</si>
  <si>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</si>
  <si>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</si>
  <si>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</si>
  <si>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</si>
  <si>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</si>
  <si>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</si>
  <si>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</si>
  <si>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</si>
  <si>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</si>
  <si>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</si>
  <si>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</si>
  <si>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</si>
  <si>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</si>
  <si>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</si>
  <si>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</si>
  <si>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</si>
  <si>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</si>
  <si>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</si>
  <si>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</si>
  <si>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</si>
  <si>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</si>
  <si>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</si>
  <si>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</si>
  <si>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</si>
  <si>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</si>
  <si>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</si>
  <si>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</si>
  <si>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</si>
  <si>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</si>
  <si>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</si>
  <si>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</si>
  <si>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</si>
  <si>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</si>
  <si>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</si>
  <si>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</si>
  <si>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</si>
  <si>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</si>
  <si>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</si>
  <si>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</si>
  <si>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</si>
  <si>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</si>
  <si>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</si>
  <si>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</si>
  <si>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</si>
  <si>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</si>
  <si>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</si>
  <si>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</si>
  <si>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</si>
  <si>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</si>
  <si>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</si>
  <si>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</si>
  <si>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</si>
  <si>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</si>
  <si>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</si>
  <si>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</si>
  <si>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</si>
  <si>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</si>
  <si>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</si>
  <si>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</si>
  <si>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</si>
  <si>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</si>
  <si>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</si>
  <si>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</si>
  <si>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</si>
  <si>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</si>
  <si>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</si>
  <si>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</si>
  <si>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</si>
  <si>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</si>
  <si>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</si>
  <si>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</si>
  <si>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</si>
  <si>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</si>
  <si>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</si>
  <si>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</si>
  <si>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</si>
  <si>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</si>
  <si>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</si>
  <si>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</si>
  <si>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</si>
  <si>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</si>
  <si>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</si>
  <si>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</si>
  <si>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</si>
  <si>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</si>
  <si>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</si>
  <si>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</si>
  <si>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</si>
  <si>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</si>
  <si>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</si>
  <si>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</si>
  <si>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</si>
  <si>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</si>
  <si>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</si>
  <si>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</si>
  <si>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</si>
  <si>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</si>
  <si>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</si>
  <si>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</si>
  <si>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</si>
  <si>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</si>
  <si>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</si>
  <si>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</si>
  <si>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</si>
  <si>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</si>
  <si>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</si>
  <si>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</si>
  <si>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</si>
  <si>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</si>
  <si>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</si>
  <si>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</si>
  <si>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</si>
  <si>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</si>
  <si>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</si>
  <si>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</si>
  <si>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</si>
  <si>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</si>
  <si>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</si>
  <si>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</si>
  <si>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</si>
  <si>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</si>
  <si>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</si>
  <si>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</si>
  <si>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</si>
  <si>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</si>
  <si>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</si>
  <si>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</si>
  <si>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</si>
  <si>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</si>
  <si>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</si>
  <si>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</si>
  <si>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</si>
  <si>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</si>
  <si>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</si>
  <si>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</si>
  <si>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</si>
  <si>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</si>
  <si>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</si>
  <si>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</si>
  <si>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</si>
  <si>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</si>
  <si>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</si>
  <si>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</si>
  <si>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</si>
  <si>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</si>
  <si>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</si>
  <si>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</si>
  <si>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</si>
  <si>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</si>
  <si>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</si>
  <si>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</si>
  <si>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</si>
  <si>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</si>
  <si>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</si>
  <si>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</si>
  <si>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</si>
  <si>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</si>
  <si>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</si>
  <si>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</si>
  <si>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</si>
  <si>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</si>
  <si>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</si>
  <si>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</si>
  <si>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</si>
  <si>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</si>
  <si>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</si>
  <si>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</si>
  <si>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</si>
  <si>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</si>
  <si>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</si>
  <si>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</si>
  <si>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</si>
  <si>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</si>
  <si>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</si>
  <si>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</si>
  <si>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</si>
  <si>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</si>
  <si>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</si>
  <si>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</si>
  <si>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</si>
  <si>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</si>
  <si>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</si>
  <si>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</si>
  <si>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</si>
  <si>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</si>
  <si>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</si>
  <si>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</si>
  <si>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</si>
  <si>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</si>
  <si>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</si>
  <si>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</si>
  <si>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</si>
  <si>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</si>
  <si>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</si>
  <si>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</si>
  <si>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</si>
  <si>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</si>
  <si>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</si>
  <si>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</si>
  <si>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</si>
  <si>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</si>
  <si>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</si>
  <si>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</si>
  <si>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</si>
  <si>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</si>
  <si>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</si>
  <si>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</si>
  <si>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</si>
  <si>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</si>
  <si>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</si>
  <si>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</si>
  <si>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</si>
  <si>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</si>
  <si>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</si>
  <si>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</si>
  <si>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</si>
  <si>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</si>
  <si>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</si>
  <si>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</si>
  <si>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</si>
  <si>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</si>
  <si>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</si>
  <si>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</si>
  <si>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</si>
  <si>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</si>
  <si>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</si>
  <si>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</si>
  <si>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</si>
  <si>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</si>
  <si>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</si>
  <si>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</si>
  <si>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</si>
  <si>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</si>
  <si>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</si>
  <si>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</si>
  <si>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</si>
  <si>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</si>
  <si>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</si>
  <si>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</si>
  <si>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</si>
  <si>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</si>
  <si>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</si>
  <si>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</si>
  <si>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</si>
  <si>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</si>
  <si>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</si>
  <si>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</si>
  <si>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</si>
  <si>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</si>
  <si>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</si>
  <si>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</si>
  <si>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</si>
  <si>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</si>
  <si>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</si>
  <si>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</si>
  <si>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</si>
  <si>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</si>
  <si>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</si>
  <si>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</si>
  <si>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</si>
  <si>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</si>
  <si>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</si>
  <si>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</si>
  <si>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</si>
  <si>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</si>
  <si>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</si>
  <si>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</si>
  <si>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</si>
  <si>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</si>
  <si>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</si>
  <si>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</si>
  <si>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</si>
  <si>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</si>
  <si>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</si>
  <si>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</si>
  <si>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</si>
  <si>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</si>
  <si>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</si>
  <si>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</si>
  <si>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</si>
  <si>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</si>
  <si>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</si>
  <si>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</si>
  <si>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</si>
  <si>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</si>
  <si>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</si>
  <si>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</si>
  <si>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</si>
  <si>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</si>
  <si>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</si>
  <si>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</si>
  <si>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</si>
  <si>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</si>
  <si>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</si>
  <si>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</si>
  <si>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</si>
  <si>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</si>
  <si>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</si>
  <si>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</si>
  <si>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</si>
  <si>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</si>
  <si>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</si>
  <si>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</si>
  <si>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</si>
  <si>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</si>
  <si>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</si>
  <si>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</si>
  <si>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</si>
  <si>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</si>
  <si>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</si>
  <si>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</si>
  <si>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</si>
  <si>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</si>
  <si>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</si>
  <si>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</si>
  <si>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</si>
  <si>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</si>
  <si>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</si>
  <si>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</si>
  <si>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</si>
  <si>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</si>
  <si>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</si>
  <si>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</si>
  <si>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</si>
  <si>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</si>
  <si>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</si>
  <si>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</si>
  <si>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</si>
  <si>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</si>
  <si>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</si>
  <si>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</si>
  <si>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</si>
  <si>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</si>
  <si>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</si>
  <si>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</si>
  <si>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</si>
  <si>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</si>
  <si>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</si>
  <si>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</si>
  <si>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</si>
  <si>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</si>
  <si>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</si>
  <si>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</si>
  <si>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</si>
  <si>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</si>
  <si>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</si>
  <si>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</si>
  <si>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</si>
  <si>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</si>
  <si>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</si>
  <si>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</si>
  <si>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</si>
  <si>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</si>
  <si>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</si>
  <si>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</si>
  <si>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</si>
  <si>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</si>
  <si>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</si>
  <si>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</si>
  <si>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</si>
  <si>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</si>
  <si>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</si>
  <si>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</si>
  <si>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</si>
  <si>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</si>
  <si>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</si>
  <si>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</si>
  <si>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</si>
  <si>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</si>
  <si>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</si>
  <si>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</si>
  <si>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</si>
  <si>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</si>
  <si>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</si>
  <si>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</si>
  <si>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</si>
  <si>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</si>
  <si>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</si>
  <si>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</si>
  <si>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</si>
  <si>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</si>
  <si>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</si>
  <si>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</si>
  <si>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</si>
  <si>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</si>
  <si>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</si>
  <si>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</si>
  <si>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</si>
  <si>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</si>
  <si>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</si>
  <si>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</si>
  <si>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</si>
  <si>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</si>
  <si>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</si>
  <si>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</si>
  <si>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</si>
  <si>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</si>
  <si>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</si>
  <si>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</si>
  <si>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</si>
  <si>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</si>
  <si>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</si>
  <si>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</si>
  <si>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</si>
  <si>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</si>
  <si>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</si>
  <si>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</si>
  <si>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</si>
  <si>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</si>
  <si>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</si>
  <si>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</si>
  <si>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</si>
  <si>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</si>
  <si>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</si>
  <si>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</si>
  <si>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</si>
  <si>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</si>
  <si>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</si>
  <si>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</si>
  <si>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</si>
  <si>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</si>
  <si>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</si>
  <si>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</si>
  <si>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</si>
  <si>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</si>
  <si>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</si>
  <si>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</si>
  <si>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</si>
  <si>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</si>
  <si>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</si>
  <si>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</si>
  <si>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</si>
  <si>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</si>
  <si>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</si>
  <si>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</si>
  <si>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</si>
  <si>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</si>
  <si>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</si>
  <si>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</si>
  <si>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</si>
  <si>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</si>
  <si>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</si>
  <si>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</si>
  <si>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</si>
  <si>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</si>
  <si>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</si>
  <si>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</si>
  <si>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</si>
  <si>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</si>
  <si>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</si>
  <si>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</si>
  <si>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</si>
  <si>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</si>
  <si>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</si>
  <si>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</si>
  <si>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</si>
  <si>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</si>
  <si>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</si>
  <si>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</si>
  <si>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</si>
  <si>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</si>
  <si>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</si>
  <si>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</si>
  <si>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</si>
  <si>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</si>
  <si>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</si>
  <si>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</si>
  <si>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</si>
  <si>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</si>
  <si>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</si>
  <si>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</si>
  <si>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</si>
  <si>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</si>
  <si>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</si>
  <si>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</si>
  <si>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</si>
  <si>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</si>
  <si>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</si>
  <si>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</si>
  <si>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</si>
  <si>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</si>
  <si>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</si>
  <si>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</si>
  <si>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</si>
  <si>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</si>
  <si>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</si>
  <si>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</si>
  <si>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</si>
  <si>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</si>
  <si>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</si>
  <si>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</si>
  <si>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</si>
  <si>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</si>
  <si>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</si>
  <si>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</si>
  <si>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</si>
  <si>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</si>
  <si>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</si>
  <si>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</si>
  <si>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</si>
  <si>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</si>
  <si>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</si>
  <si>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</si>
  <si>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</si>
  <si>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</si>
  <si>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</si>
  <si>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</si>
  <si>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</si>
  <si>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</si>
  <si>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</si>
  <si>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</si>
  <si>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</si>
  <si>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</si>
  <si>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</si>
  <si>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</si>
  <si>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</si>
  <si>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</si>
  <si>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</si>
  <si>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</si>
  <si>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</si>
  <si>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</si>
  <si>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</si>
  <si>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</si>
  <si>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</si>
  <si>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</si>
  <si>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</si>
  <si>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</si>
  <si>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</si>
  <si>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</si>
  <si>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</si>
  <si>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</si>
  <si>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</si>
  <si>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</si>
  <si>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</si>
  <si>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</si>
  <si>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</si>
  <si>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</si>
  <si>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</si>
  <si>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</si>
  <si>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</si>
  <si>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</si>
  <si>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</si>
  <si>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</si>
  <si>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</si>
  <si>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</si>
  <si>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</si>
  <si>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</si>
  <si>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</si>
  <si>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</si>
  <si>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</si>
  <si>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</si>
  <si>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</si>
  <si>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</si>
  <si>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</si>
  <si>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</si>
  <si>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</si>
  <si>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</si>
  <si>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</si>
  <si>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</si>
  <si>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</si>
  <si>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</si>
  <si>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</si>
  <si>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</si>
  <si>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</si>
  <si>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</si>
  <si>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</si>
  <si>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</si>
  <si>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</si>
  <si>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</si>
  <si>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</si>
  <si>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</si>
  <si>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</si>
  <si>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</si>
  <si>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</si>
  <si>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</si>
  <si>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</si>
  <si>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</si>
  <si>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</si>
  <si>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</si>
  <si>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</si>
  <si>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</si>
  <si>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</si>
  <si>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</si>
  <si>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</si>
  <si>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</si>
  <si>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</si>
  <si>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</si>
  <si>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</si>
  <si>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</si>
  <si>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</si>
  <si>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</si>
  <si>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</si>
  <si>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</si>
  <si>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</si>
  <si>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</si>
  <si>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</si>
  <si>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</si>
  <si>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</si>
  <si>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</si>
  <si>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</si>
  <si>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</si>
  <si>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</si>
  <si>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</si>
  <si>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</si>
  <si>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</si>
  <si>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</si>
  <si>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</si>
  <si>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</si>
  <si>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</si>
  <si>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</si>
  <si>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</si>
  <si>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</si>
  <si>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</si>
  <si>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</si>
  <si>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</si>
  <si>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</si>
  <si>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</si>
  <si>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</si>
  <si>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</si>
  <si>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</si>
  <si>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</si>
  <si>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</si>
  <si>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</si>
  <si>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</si>
  <si>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</si>
  <si>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</si>
  <si>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</si>
  <si>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</si>
  <si>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</si>
  <si>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</si>
  <si>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</si>
  <si>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</si>
  <si>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</si>
  <si>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</si>
  <si>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</si>
  <si>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</si>
  <si>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</si>
  <si>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</si>
  <si>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</si>
  <si>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</si>
  <si>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</si>
  <si>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</si>
  <si>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</si>
  <si>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</si>
  <si>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</si>
  <si>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</si>
  <si>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</si>
  <si>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</si>
  <si>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</si>
  <si>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</si>
  <si>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</si>
  <si>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</si>
  <si>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</si>
  <si>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</si>
  <si>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</si>
  <si>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</si>
  <si>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</si>
  <si>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</si>
  <si>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</si>
  <si>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</si>
  <si>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</si>
  <si>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</si>
  <si>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</si>
  <si>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</si>
  <si>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</si>
  <si>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</si>
  <si>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</si>
  <si>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</si>
  <si>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</si>
  <si>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</si>
  <si>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</si>
  <si>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</si>
  <si>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</si>
  <si>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</si>
  <si>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</si>
  <si>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</si>
  <si>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</si>
  <si>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</si>
  <si>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</si>
  <si>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</si>
  <si>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</si>
  <si>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</si>
  <si>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</si>
  <si>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</si>
  <si>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</si>
  <si>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</si>
  <si>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</si>
  <si>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</si>
  <si>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</si>
  <si>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</si>
  <si>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</si>
  <si>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</si>
  <si>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</si>
  <si>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</si>
  <si>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</si>
  <si>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</si>
  <si>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</si>
  <si>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</si>
  <si>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</si>
  <si>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</si>
  <si>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</si>
  <si>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</si>
  <si>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</si>
  <si>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</si>
  <si>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</si>
  <si>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</si>
  <si>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</si>
  <si>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</si>
  <si>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</si>
  <si>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</si>
  <si>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</si>
  <si>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</si>
  <si>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</si>
  <si>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</si>
  <si>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</si>
  <si>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</si>
  <si>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</si>
  <si>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</si>
  <si>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</si>
  <si>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</si>
  <si>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</si>
  <si>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</si>
  <si>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</si>
  <si>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</si>
  <si>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</si>
  <si>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</si>
  <si>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</si>
  <si>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</si>
  <si>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</si>
  <si>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</si>
  <si>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</si>
  <si>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</si>
  <si>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</si>
  <si>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</si>
  <si>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</si>
  <si>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</si>
  <si>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</si>
  <si>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</si>
  <si>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</si>
  <si>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</si>
  <si>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</si>
  <si>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</si>
  <si>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</si>
  <si>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</si>
  <si>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</si>
  <si>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</si>
  <si>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</si>
  <si>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</si>
  <si>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</si>
  <si>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</si>
  <si>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</si>
  <si>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</si>
  <si>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</si>
  <si>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</si>
  <si>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</si>
  <si>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</si>
  <si>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</si>
  <si>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</si>
  <si>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</si>
  <si>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</si>
  <si>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</si>
  <si>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</si>
  <si>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</si>
  <si>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</si>
  <si>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</si>
  <si>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</si>
  <si>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</si>
  <si>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</si>
  <si>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</si>
  <si>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</si>
  <si>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</si>
  <si>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</si>
  <si>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</si>
  <si>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</si>
  <si>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</si>
  <si>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</si>
  <si>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</si>
  <si>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</si>
  <si>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</si>
  <si>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</si>
  <si>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</si>
  <si>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</si>
  <si>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</si>
  <si>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</si>
  <si>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</si>
  <si>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</si>
  <si>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</si>
  <si>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</si>
  <si>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</si>
  <si>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</si>
  <si>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</si>
  <si>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</si>
  <si>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</si>
  <si>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</si>
  <si>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</si>
  <si>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</si>
  <si>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</si>
  <si>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</si>
  <si>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</si>
  <si>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</si>
  <si>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</si>
  <si>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</si>
  <si>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</si>
  <si>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</si>
  <si>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</si>
  <si>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</si>
  <si>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</si>
  <si>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</si>
  <si>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</si>
  <si>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</si>
  <si>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</si>
  <si>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</si>
  <si>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</si>
  <si>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</si>
  <si>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</si>
  <si>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</si>
  <si>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</si>
  <si>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</si>
  <si>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</si>
  <si>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</si>
  <si>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</si>
  <si>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</si>
  <si>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</si>
  <si>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</si>
  <si>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</si>
  <si>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</si>
  <si>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</si>
  <si>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</si>
  <si>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</si>
  <si>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</si>
  <si>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</si>
  <si>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</si>
  <si>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</si>
  <si>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</si>
  <si>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</si>
  <si>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</si>
  <si>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</si>
  <si>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</si>
  <si>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</si>
  <si>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</si>
  <si>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</si>
  <si>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</si>
  <si>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</si>
  <si>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</si>
  <si>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</si>
  <si>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</si>
  <si>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</si>
  <si>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</si>
  <si>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</si>
  <si>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</si>
  <si>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</si>
  <si>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</si>
  <si>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</si>
  <si>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</si>
  <si>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</si>
  <si>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</si>
  <si>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</si>
  <si>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</si>
  <si>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</si>
  <si>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</si>
  <si>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</si>
  <si>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</si>
  <si>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</si>
  <si>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</si>
  <si>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</si>
  <si>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</si>
  <si>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</si>
  <si>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</si>
  <si>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</si>
  <si>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</si>
  <si>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</si>
  <si>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</si>
  <si>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</si>
  <si>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</si>
  <si>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</si>
  <si>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</si>
  <si>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</si>
  <si>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</si>
  <si>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</si>
  <si>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</si>
  <si>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</si>
  <si>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</si>
  <si>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</si>
  <si>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</si>
  <si>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</si>
  <si>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</si>
  <si>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</si>
  <si>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</si>
  <si>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</si>
  <si>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</si>
  <si>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</si>
  <si>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</si>
  <si>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</si>
  <si>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</si>
  <si>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</si>
  <si>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</si>
  <si>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</si>
  <si>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</si>
  <si>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</si>
  <si>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</si>
  <si>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</si>
  <si>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</si>
  <si>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</si>
  <si>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</si>
  <si>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</si>
  <si>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</si>
  <si>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</si>
  <si>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</si>
  <si>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</si>
  <si>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</si>
  <si>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</si>
  <si>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</si>
  <si>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</si>
  <si>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</si>
  <si>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</si>
  <si>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</si>
  <si>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</si>
  <si>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</si>
  <si>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</si>
  <si>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</si>
  <si>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</si>
  <si>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</si>
  <si>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</si>
  <si>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</si>
  <si>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</si>
  <si>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</si>
  <si>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</si>
  <si>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</si>
  <si>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</si>
  <si>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</si>
  <si>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</si>
  <si>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</si>
  <si>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</si>
  <si>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</si>
  <si>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</si>
  <si>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</si>
  <si>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</si>
  <si>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</si>
  <si>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</si>
  <si>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</si>
  <si>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</si>
  <si>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</si>
  <si>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</si>
  <si>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</si>
  <si>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</si>
  <si>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</si>
  <si>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</si>
  <si>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</si>
  <si>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</si>
  <si>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</si>
  <si>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</si>
  <si>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</si>
  <si>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</si>
  <si>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</si>
  <si>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</si>
  <si>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</si>
  <si>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</si>
  <si>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</si>
  <si>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</si>
  <si>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</si>
  <si>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</si>
  <si>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</si>
  <si>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</si>
  <si>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</si>
  <si>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</si>
  <si>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</si>
  <si>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</si>
  <si>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</si>
  <si>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</si>
  <si>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</si>
  <si>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</si>
  <si>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</si>
  <si>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</si>
  <si>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</si>
  <si>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</si>
  <si>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</si>
  <si>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</si>
  <si>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</si>
  <si>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</si>
  <si>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</si>
  <si>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</si>
  <si>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</si>
  <si>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</si>
  <si>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</si>
  <si>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</si>
  <si>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</si>
  <si>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</si>
  <si>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</si>
  <si>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</si>
  <si>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</si>
  <si>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</si>
  <si>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</si>
  <si>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</si>
  <si>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</si>
  <si>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</si>
  <si>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</si>
  <si>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</si>
  <si>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</si>
  <si>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</si>
  <si>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</si>
  <si>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</si>
  <si>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</si>
  <si>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</si>
  <si>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</si>
  <si>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</si>
  <si>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</si>
  <si>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</si>
  <si>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</si>
  <si>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</si>
  <si>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</si>
  <si>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</si>
  <si>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</si>
  <si>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</si>
  <si>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</si>
  <si>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</si>
  <si>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</si>
  <si>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</si>
  <si>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</si>
  <si>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</si>
  <si>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</si>
  <si>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</si>
  <si>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</si>
  <si>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</si>
  <si>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</si>
  <si>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</si>
  <si>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</si>
  <si>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</si>
  <si>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</si>
  <si>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</si>
  <si>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</si>
  <si>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</si>
  <si>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</si>
  <si>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</si>
  <si>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</si>
  <si>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</si>
  <si>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</si>
  <si>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</si>
  <si>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</si>
  <si>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</si>
  <si>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</si>
  <si>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</si>
  <si>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</si>
  <si>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</si>
  <si>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</si>
  <si>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</si>
  <si>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</si>
  <si>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</si>
  <si>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</si>
  <si>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</si>
  <si>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</si>
  <si>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</si>
  <si>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</si>
  <si>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</si>
  <si>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</si>
  <si>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</si>
  <si>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</si>
  <si>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</si>
  <si>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</si>
  <si>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</si>
  <si>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</si>
  <si>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</si>
  <si>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</si>
  <si>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</si>
  <si>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</si>
  <si>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</si>
  <si>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</si>
  <si>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</si>
  <si>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</si>
  <si>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</si>
  <si>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</si>
  <si>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</si>
  <si>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</si>
  <si>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</si>
  <si>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</si>
  <si>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</si>
  <si>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</si>
  <si>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</si>
  <si>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</si>
  <si>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</si>
  <si>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</si>
  <si>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</si>
  <si>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</si>
  <si>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</si>
  <si>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</si>
  <si>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</si>
  <si>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</si>
  <si>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</si>
  <si>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</si>
  <si>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</si>
  <si>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</si>
  <si>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</si>
  <si>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</si>
  <si>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</si>
  <si>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</si>
  <si>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</si>
  <si>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</si>
  <si>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</si>
  <si>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</si>
  <si>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</si>
  <si>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</si>
  <si>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</si>
  <si>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</si>
  <si>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</si>
  <si>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</si>
  <si>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</si>
  <si>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</si>
  <si>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</si>
  <si>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</si>
  <si>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</si>
  <si>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</si>
  <si>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</si>
  <si>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</si>
  <si>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</si>
  <si>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</si>
  <si>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</si>
  <si>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</si>
  <si>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</si>
  <si>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</si>
  <si>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</si>
  <si>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</si>
  <si>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</si>
  <si>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</si>
  <si>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</si>
  <si>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</si>
  <si>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</si>
  <si>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</si>
  <si>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</si>
  <si>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</si>
  <si>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</si>
  <si>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</si>
  <si>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</si>
  <si>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</si>
  <si>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</si>
  <si>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</si>
  <si>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</si>
  <si>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</si>
  <si>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</si>
  <si>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</si>
  <si>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</si>
  <si>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</si>
  <si>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</si>
  <si>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</si>
  <si>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</si>
  <si>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</si>
  <si>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</si>
  <si>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</si>
  <si>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</si>
  <si>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</si>
  <si>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</si>
  <si>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</si>
  <si>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</si>
  <si>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</si>
  <si>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</si>
  <si>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</si>
  <si>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</si>
  <si>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</si>
  <si>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</si>
  <si>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</si>
  <si>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</si>
  <si>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</si>
  <si>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</si>
  <si>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</si>
  <si>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</si>
  <si>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</si>
  <si>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</si>
  <si>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</si>
  <si>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</si>
  <si>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</si>
  <si>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</si>
  <si>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</si>
  <si>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</si>
  <si>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</si>
  <si>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</si>
  <si>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</si>
  <si>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</si>
  <si>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</si>
  <si>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</si>
  <si>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</si>
  <si>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</si>
  <si>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</si>
  <si>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</si>
  <si>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</si>
  <si>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</si>
  <si>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</si>
  <si>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</si>
  <si>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</si>
  <si>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</si>
  <si>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</si>
  <si>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</si>
  <si>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</si>
  <si>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</si>
  <si>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</si>
  <si>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</si>
  <si>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</si>
  <si>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</si>
  <si>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</si>
  <si>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</si>
  <si>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</si>
  <si>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</si>
  <si>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</si>
  <si>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</si>
  <si>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</si>
  <si>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</si>
  <si>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</si>
  <si>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</si>
  <si>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</si>
  <si>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</si>
  <si>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</si>
  <si>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</si>
  <si>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</si>
  <si>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</si>
  <si>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</si>
  <si>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</si>
  <si>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</si>
  <si>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</si>
  <si>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</si>
  <si>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</si>
  <si>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</si>
  <si>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</si>
  <si>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</si>
  <si>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</si>
  <si>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</si>
  <si>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</si>
  <si>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</si>
  <si>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</si>
  <si>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</si>
  <si>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</si>
  <si>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</si>
  <si>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</si>
  <si>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</si>
  <si>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</si>
  <si>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</si>
  <si>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</si>
  <si>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</si>
  <si>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</si>
  <si>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</si>
  <si>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</si>
  <si>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</si>
  <si>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</si>
  <si>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</si>
  <si>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</si>
  <si>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</si>
  <si>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</si>
  <si>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</si>
  <si>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</si>
  <si>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</si>
  <si>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</si>
  <si>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</si>
  <si>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</si>
  <si>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</si>
  <si>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</si>
  <si>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</si>
  <si>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</si>
  <si>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</si>
  <si>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</si>
  <si>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</si>
  <si>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</si>
  <si>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</si>
  <si>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</si>
  <si>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</si>
  <si>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</si>
  <si>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</si>
  <si>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</si>
  <si>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</si>
  <si>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</si>
  <si>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</si>
  <si>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</si>
  <si>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</si>
  <si>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</si>
  <si>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</si>
  <si>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</si>
  <si>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</si>
  <si>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</si>
  <si>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</si>
  <si>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</si>
  <si>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</si>
  <si>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</si>
  <si>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</si>
  <si>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</si>
  <si>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</si>
  <si>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</si>
  <si>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</si>
  <si>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</si>
  <si>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</si>
  <si>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</si>
  <si>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</si>
  <si>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</si>
  <si>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</si>
  <si>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</si>
  <si>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</si>
  <si>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</si>
  <si>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</si>
  <si>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</si>
  <si>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</si>
  <si>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</si>
  <si>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</si>
  <si>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</si>
  <si>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</si>
  <si>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</si>
  <si>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</si>
  <si>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</si>
  <si>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</si>
  <si>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</si>
  <si>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</si>
  <si>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</si>
  <si>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</si>
  <si>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</si>
  <si>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</si>
  <si>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</si>
  <si>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</si>
  <si>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</si>
  <si>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</si>
  <si>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</si>
  <si>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</si>
  <si>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</si>
  <si>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</si>
  <si>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</si>
  <si>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</si>
  <si>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</si>
  <si>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</si>
  <si>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</si>
  <si>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</si>
  <si>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</si>
  <si>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</si>
  <si>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</si>
  <si>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</si>
  <si>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</si>
  <si>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</si>
  <si>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</si>
  <si>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</si>
  <si>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</si>
  <si>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</si>
  <si>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</si>
  <si>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</si>
  <si>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</si>
  <si>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</si>
  <si>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</si>
  <si>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</si>
  <si>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</si>
  <si>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</si>
  <si>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</si>
  <si>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</si>
  <si>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</si>
  <si>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</si>
  <si>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</si>
  <si>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</si>
  <si>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</si>
  <si>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</si>
  <si>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</si>
  <si>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</si>
  <si>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</si>
  <si>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</si>
  <si>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</si>
  <si>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</si>
  <si>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</si>
  <si>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</si>
  <si>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</si>
  <si>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</si>
  <si>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</si>
  <si>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</si>
  <si>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</si>
  <si>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</si>
  <si>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</si>
  <si>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</si>
  <si>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</si>
  <si>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</si>
  <si>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</si>
  <si>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</si>
  <si>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</si>
  <si>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</si>
  <si>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</si>
  <si>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</si>
  <si>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</si>
  <si>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</si>
  <si>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</si>
  <si>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</si>
  <si>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</si>
  <si>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</si>
  <si>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</si>
  <si>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</si>
  <si>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</si>
  <si>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</si>
  <si>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</si>
  <si>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</si>
  <si>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</si>
  <si>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</si>
  <si>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</si>
  <si>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</si>
  <si>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</si>
  <si>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</si>
  <si>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</si>
  <si>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</si>
  <si>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</si>
  <si>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</si>
  <si>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</si>
  <si>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</si>
  <si>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</si>
  <si>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</si>
  <si>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</si>
  <si>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</si>
  <si>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</si>
  <si>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</si>
  <si>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</si>
  <si>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</si>
  <si>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</si>
  <si>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</si>
  <si>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</si>
  <si>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</si>
  <si>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</si>
  <si>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</si>
  <si>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</si>
  <si>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</si>
  <si>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</si>
  <si>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</si>
  <si>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</si>
  <si>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</si>
  <si>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</si>
  <si>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</si>
  <si>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</si>
  <si>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</si>
  <si>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</si>
  <si>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</si>
  <si>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</si>
  <si>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</si>
  <si>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</si>
  <si>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</si>
  <si>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</si>
  <si>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</si>
  <si>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</si>
  <si>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</si>
  <si>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</si>
  <si>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</si>
  <si>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</si>
  <si>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</si>
  <si>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</si>
  <si>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</si>
  <si>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</si>
  <si>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</si>
  <si>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</si>
  <si>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</si>
  <si>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</si>
  <si>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</si>
  <si>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</si>
  <si>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</si>
  <si>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</si>
  <si>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</si>
  <si>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</si>
  <si>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</si>
  <si>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</si>
  <si>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</si>
  <si>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</si>
  <si>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</si>
  <si>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</si>
  <si>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</si>
  <si>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</si>
  <si>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</si>
  <si>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</si>
  <si>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</si>
  <si>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</si>
  <si>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</si>
  <si>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</si>
  <si>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</si>
  <si>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</si>
  <si>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</si>
  <si>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</si>
  <si>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</si>
  <si>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</si>
  <si>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</si>
  <si>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</si>
  <si>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</si>
  <si>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</si>
  <si>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</si>
  <si>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</si>
  <si>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</si>
  <si>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</si>
  <si>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</si>
  <si>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</si>
  <si>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</si>
  <si>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</si>
  <si>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</si>
  <si>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</si>
  <si>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</si>
  <si>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</si>
  <si>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</si>
  <si>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</si>
  <si>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</si>
  <si>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</si>
  <si>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</si>
  <si>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</si>
  <si>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</si>
  <si>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</si>
  <si>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</si>
  <si>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</si>
  <si>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</si>
  <si>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</si>
  <si>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</si>
  <si>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</si>
  <si>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</si>
  <si>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</si>
  <si>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</si>
  <si>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</si>
  <si>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</si>
  <si>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</si>
  <si>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</si>
  <si>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</si>
  <si>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</si>
  <si>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</si>
  <si>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</si>
  <si>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</si>
  <si>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</si>
  <si>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</si>
  <si>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</si>
  <si>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</si>
  <si>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</si>
  <si>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</si>
  <si>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</si>
  <si>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</si>
  <si>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</si>
  <si>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</si>
  <si>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</si>
  <si>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</si>
  <si>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</si>
  <si>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</si>
  <si>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</si>
  <si>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</si>
  <si>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</si>
  <si>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</si>
  <si>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</si>
  <si>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</si>
  <si>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</si>
  <si>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</si>
  <si>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</si>
  <si>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</si>
  <si>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</si>
  <si>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</si>
  <si>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</si>
  <si>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</si>
  <si>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</si>
  <si>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</si>
  <si>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</si>
  <si>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</si>
  <si>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</si>
  <si>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</si>
  <si>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</si>
  <si>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</si>
  <si>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</si>
  <si>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</si>
  <si>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</si>
  <si>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</si>
  <si>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</si>
  <si>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</si>
  <si>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</si>
  <si>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</si>
  <si>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</si>
  <si>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</si>
  <si>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</si>
  <si>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</si>
  <si>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</si>
  <si>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</si>
  <si>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</si>
  <si>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</si>
  <si>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</si>
  <si>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</si>
  <si>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</si>
  <si>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</si>
  <si>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</si>
  <si>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</si>
  <si>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</si>
  <si>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</si>
  <si>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</si>
  <si>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</si>
  <si>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</si>
  <si>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</si>
  <si>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</si>
  <si>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</si>
  <si>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</si>
  <si>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</si>
  <si>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</si>
  <si>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</si>
  <si>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</si>
  <si>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</si>
  <si>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</si>
  <si>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</si>
  <si>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</si>
  <si>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</si>
  <si>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</si>
  <si>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</si>
  <si>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</si>
  <si>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</si>
  <si>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</si>
  <si>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</si>
  <si>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</si>
  <si>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</si>
  <si>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</si>
  <si>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</si>
  <si>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</si>
  <si>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</si>
  <si>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</si>
  <si>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</si>
  <si>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</si>
  <si>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</si>
  <si>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</si>
  <si>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</si>
  <si>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</si>
  <si>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</si>
  <si>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</si>
  <si>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</si>
  <si>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</si>
  <si>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</si>
  <si>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</si>
  <si>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</si>
  <si>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</si>
  <si>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</si>
  <si>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</si>
  <si>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</si>
  <si>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</si>
  <si>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</si>
  <si>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</si>
  <si>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</si>
  <si>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</si>
  <si>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</si>
  <si>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</si>
  <si>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</si>
  <si>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</si>
  <si>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</si>
  <si>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</si>
  <si>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</si>
  <si>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</si>
  <si>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</si>
  <si>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</si>
  <si>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</si>
  <si>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</si>
  <si>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</si>
  <si>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</si>
  <si>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</si>
  <si>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</si>
  <si>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</si>
  <si>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</si>
  <si>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</si>
  <si>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</si>
  <si>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</si>
  <si>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</si>
  <si>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</si>
  <si>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</si>
  <si>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</si>
  <si>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</si>
  <si>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</si>
  <si>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</si>
  <si>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</si>
  <si>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</si>
  <si>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</si>
  <si>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</si>
  <si>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</si>
  <si>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</si>
  <si>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</si>
  <si>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</si>
  <si>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</si>
  <si>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</si>
  <si>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</si>
  <si>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</si>
  <si>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</si>
  <si>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</si>
  <si>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</si>
  <si>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</si>
  <si>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</si>
  <si>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</si>
  <si>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</si>
  <si>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</si>
  <si>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</si>
  <si>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</si>
  <si>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</si>
  <si>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</si>
  <si>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</si>
  <si>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</si>
  <si>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</si>
  <si>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</si>
  <si>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</si>
  <si>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</si>
  <si>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</si>
  <si>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</si>
  <si>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</si>
  <si>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</si>
  <si>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</si>
  <si>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</si>
  <si>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</si>
  <si>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</si>
  <si>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</si>
  <si>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</si>
  <si>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</si>
  <si>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</si>
  <si>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</si>
  <si>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</si>
  <si>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</si>
  <si>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</si>
  <si>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</si>
  <si>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</si>
  <si>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</si>
  <si>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</si>
  <si>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</si>
  <si>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</si>
  <si>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</si>
  <si>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</si>
  <si>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</si>
  <si>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</si>
  <si>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</si>
  <si>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</si>
  <si>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</si>
  <si>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</si>
  <si>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</si>
  <si>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</si>
  <si>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</si>
  <si>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</si>
  <si>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</si>
  <si>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</si>
  <si>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</si>
  <si>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</si>
  <si>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</si>
  <si>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</si>
  <si>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</si>
  <si>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</si>
  <si>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</si>
  <si>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</si>
  <si>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</si>
  <si>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</si>
  <si>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</si>
  <si>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</si>
  <si>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</si>
  <si>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</si>
  <si>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</si>
  <si>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</si>
  <si>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</si>
  <si>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</si>
  <si>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</si>
  <si>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</si>
  <si>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</si>
  <si>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</si>
  <si>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</si>
  <si>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</si>
  <si>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</si>
  <si>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</si>
  <si>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</si>
  <si>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</si>
  <si>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</si>
  <si>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</si>
  <si>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</si>
  <si>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</si>
  <si>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</si>
  <si>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</si>
  <si>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</si>
  <si>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</si>
  <si>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</si>
  <si>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</si>
  <si>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</si>
  <si>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</si>
  <si>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</si>
  <si>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</si>
  <si>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</si>
  <si>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</si>
  <si>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</si>
  <si>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</si>
  <si>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</si>
  <si>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</si>
  <si>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</si>
  <si>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</si>
  <si>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</si>
  <si>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</si>
  <si>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</si>
  <si>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</si>
  <si>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</si>
  <si>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</si>
  <si>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</si>
  <si>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</si>
  <si>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</si>
  <si>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</si>
  <si>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</si>
  <si>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</si>
  <si>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</si>
  <si>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</si>
  <si>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</si>
  <si>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</si>
  <si>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</si>
  <si>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</si>
  <si>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</si>
  <si>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</si>
  <si>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</si>
  <si>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</si>
  <si>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</si>
  <si>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</si>
  <si>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</si>
  <si>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</si>
  <si>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</si>
  <si>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</si>
  <si>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</si>
  <si>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</si>
  <si>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</si>
  <si>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</si>
  <si>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</si>
  <si>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</si>
  <si>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</si>
  <si>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</si>
  <si>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</si>
  <si>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</si>
  <si>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</si>
  <si>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</si>
  <si>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</si>
  <si>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</si>
  <si>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</si>
  <si>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</si>
  <si>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</si>
  <si>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</si>
  <si>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</si>
  <si>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</si>
  <si>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</si>
  <si>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</si>
  <si>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</si>
  <si>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</si>
  <si>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</si>
  <si>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</si>
  <si>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</si>
  <si>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</si>
  <si>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</si>
  <si>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</si>
  <si>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</si>
  <si>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</si>
  <si>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</si>
  <si>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</si>
  <si>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</si>
  <si>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</si>
  <si>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</si>
  <si>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</si>
  <si>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</si>
  <si>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</si>
  <si>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</si>
  <si>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</si>
  <si>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</si>
  <si>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</si>
  <si>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</si>
  <si>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</si>
  <si>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</si>
  <si>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</si>
  <si>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</si>
  <si>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</si>
  <si>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</si>
  <si>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</si>
  <si>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</si>
  <si>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</si>
  <si>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</si>
  <si>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</si>
  <si>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</si>
  <si>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</si>
  <si>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</si>
  <si>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</si>
  <si>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</si>
  <si>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</si>
  <si>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</si>
  <si>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</si>
  <si>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</si>
  <si>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</si>
  <si>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</si>
  <si>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</si>
  <si>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</si>
  <si>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</si>
  <si>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</si>
  <si>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</si>
  <si>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</si>
  <si>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</si>
  <si>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</si>
  <si>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</si>
  <si>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</si>
  <si>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</si>
  <si>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</si>
  <si>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</si>
  <si>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</si>
  <si>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</si>
  <si>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</si>
  <si>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</si>
  <si>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</si>
  <si>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</si>
  <si>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</si>
  <si>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</si>
  <si>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</si>
  <si>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</si>
  <si>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</si>
  <si>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</si>
  <si>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</si>
  <si>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</si>
  <si>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</si>
  <si>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</si>
  <si>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</si>
  <si>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</si>
  <si>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</si>
  <si>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</si>
  <si>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</si>
  <si>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</si>
  <si>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</si>
  <si>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</si>
  <si>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</si>
  <si>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</si>
  <si>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</si>
  <si>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</si>
  <si>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</si>
  <si>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</si>
  <si>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</si>
  <si>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</si>
  <si>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</si>
  <si>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</si>
  <si>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</si>
  <si>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</si>
  <si>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</si>
  <si>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</si>
  <si>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</si>
  <si>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</si>
  <si>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</si>
  <si>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</si>
  <si>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</si>
  <si>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</si>
  <si>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</si>
  <si>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</si>
  <si>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</si>
  <si>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</si>
  <si>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</si>
  <si>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</si>
  <si>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</si>
  <si>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</si>
  <si>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</si>
  <si>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</si>
  <si>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</si>
  <si>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</si>
  <si>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</si>
  <si>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</si>
  <si>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</si>
  <si>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</si>
  <si>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</si>
  <si>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</si>
  <si>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</si>
  <si>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</si>
  <si>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</si>
  <si>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</si>
  <si>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</si>
  <si>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</si>
  <si>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</si>
  <si>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</si>
  <si>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</si>
  <si>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</si>
  <si>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</si>
  <si>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</si>
  <si>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</si>
  <si>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</si>
  <si>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</si>
  <si>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</si>
  <si>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</si>
  <si>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</si>
  <si>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</si>
  <si>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</si>
  <si>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</si>
  <si>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</si>
  <si>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</si>
  <si>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</si>
  <si>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</si>
  <si>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</si>
  <si>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</si>
  <si>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</si>
  <si>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</si>
  <si>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</si>
  <si>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</si>
  <si>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</si>
  <si>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</si>
  <si>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</si>
  <si>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</si>
  <si>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</si>
  <si>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</si>
  <si>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</si>
  <si>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</si>
  <si>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</si>
  <si>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</si>
  <si>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</si>
  <si>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</si>
  <si>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</si>
  <si>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</si>
  <si>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</si>
  <si>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</si>
  <si>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</si>
  <si>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</si>
  <si>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</si>
  <si>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</si>
  <si>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</si>
  <si>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</si>
  <si>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</si>
  <si>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</si>
  <si>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</si>
  <si>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</si>
  <si>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</si>
  <si>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</si>
  <si>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</si>
  <si>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</si>
  <si>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</si>
  <si>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</si>
  <si>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</si>
  <si>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</si>
  <si>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</si>
  <si>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</si>
  <si>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</si>
  <si>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</si>
  <si>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</si>
  <si>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</si>
  <si>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</si>
  <si>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</si>
  <si>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</si>
  <si>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</si>
  <si>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</si>
  <si>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</si>
  <si>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</si>
  <si>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</si>
  <si>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</si>
  <si>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</si>
  <si>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</si>
  <si>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</si>
  <si>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</si>
  <si>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</si>
  <si>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</si>
  <si>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</si>
  <si>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</si>
  <si>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</si>
  <si>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</si>
  <si>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</si>
  <si>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</si>
  <si>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</si>
  <si>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</si>
  <si>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</si>
  <si>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</si>
  <si>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</si>
  <si>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</si>
  <si>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</si>
  <si>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</si>
  <si>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</si>
  <si>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</si>
  <si>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</si>
  <si>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</si>
  <si>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</si>
  <si>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</si>
  <si>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</si>
  <si>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</si>
  <si>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</si>
  <si>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</si>
  <si>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</si>
  <si>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</si>
  <si>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</si>
  <si>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</si>
  <si>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</si>
  <si>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</si>
  <si>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</si>
  <si>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</si>
  <si>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</si>
  <si>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</si>
  <si>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</si>
  <si>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</si>
  <si>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</si>
  <si>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</si>
  <si>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</si>
  <si>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</si>
  <si>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</si>
  <si>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</si>
  <si>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</si>
  <si>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</si>
  <si>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</si>
  <si>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</si>
  <si>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</si>
  <si>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</si>
  <si>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</si>
  <si>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</si>
  <si>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</si>
  <si>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</si>
  <si>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</si>
  <si>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</si>
  <si>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</si>
  <si>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</si>
  <si>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</si>
  <si>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</si>
  <si>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</si>
  <si>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</si>
  <si>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</si>
  <si>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</si>
  <si>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</si>
  <si>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</si>
  <si>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</si>
  <si>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</si>
  <si>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</si>
  <si>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</si>
  <si>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</si>
  <si>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</si>
  <si>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</si>
  <si>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</si>
  <si>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</si>
  <si>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</si>
  <si>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</si>
  <si>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</si>
  <si>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</si>
  <si>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</si>
  <si>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</si>
  <si>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</si>
  <si>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</si>
  <si>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</si>
  <si>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</si>
  <si>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</si>
  <si>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</si>
  <si>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</si>
  <si>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</si>
  <si>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</si>
  <si>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</si>
  <si>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</si>
  <si>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</si>
  <si>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</si>
  <si>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</si>
  <si>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</si>
  <si>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</si>
  <si>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</si>
  <si>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</si>
  <si>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</si>
  <si>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</si>
  <si>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</si>
  <si>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</si>
  <si>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</si>
  <si>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</si>
  <si>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</si>
  <si>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</si>
  <si>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</si>
  <si>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</si>
  <si>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</si>
  <si>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</si>
  <si>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</si>
  <si>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</si>
  <si>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</si>
  <si>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</si>
  <si>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</si>
  <si>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</si>
  <si>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</si>
  <si>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</si>
  <si>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</si>
  <si>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</si>
  <si>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</si>
  <si>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</si>
  <si>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</si>
  <si>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</si>
  <si>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</si>
  <si>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</si>
  <si>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</si>
  <si>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</si>
  <si>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</si>
  <si>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</si>
  <si>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</si>
  <si>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</si>
  <si>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</si>
  <si>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</si>
  <si>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</si>
  <si>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</si>
  <si>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</si>
  <si>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</si>
  <si>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</si>
  <si>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</si>
  <si>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</si>
  <si>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</si>
  <si>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</si>
  <si>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</si>
  <si>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</si>
  <si>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</si>
  <si>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</si>
  <si>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</si>
  <si>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</si>
  <si>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</si>
  <si>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</si>
  <si>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</si>
  <si>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</si>
  <si>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</si>
  <si>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</si>
  <si>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</si>
  <si>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</si>
  <si>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</si>
  <si>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</si>
  <si>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</si>
  <si>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</si>
  <si>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</si>
  <si>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</si>
  <si>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</si>
  <si>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</si>
  <si>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</si>
  <si>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</si>
  <si>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</si>
  <si>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</si>
  <si>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</si>
  <si>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</si>
  <si>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</si>
  <si>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</si>
  <si>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</si>
  <si>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</si>
  <si>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</si>
  <si>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</si>
  <si>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</si>
  <si>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</si>
  <si>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</si>
  <si>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</si>
  <si>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</si>
  <si>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</si>
  <si>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</si>
  <si>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</si>
  <si>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</si>
  <si>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</si>
  <si>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</si>
  <si>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</si>
  <si>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</si>
  <si>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</si>
  <si>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</si>
  <si>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</si>
  <si>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</si>
  <si>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</si>
  <si>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</si>
  <si>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</si>
  <si>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</si>
  <si>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</si>
  <si>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</si>
  <si>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</si>
  <si>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</si>
  <si>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</si>
  <si>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</si>
  <si>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</si>
  <si>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</si>
  <si>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</si>
  <si>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</si>
  <si>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</si>
  <si>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</si>
  <si>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</si>
  <si>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</si>
  <si>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</si>
  <si>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</si>
  <si>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</si>
  <si>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</si>
  <si>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</si>
  <si>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</si>
  <si>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</si>
  <si>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</si>
  <si>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</si>
  <si>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</si>
  <si>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</si>
  <si>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</si>
  <si>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</si>
  <si>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</si>
  <si>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</si>
  <si>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</si>
  <si>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</si>
  <si>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</si>
  <si>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</si>
  <si>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</si>
  <si>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</si>
  <si>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</si>
  <si>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</si>
  <si>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</si>
  <si>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</si>
  <si>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</si>
  <si>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</si>
  <si>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</si>
  <si>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</si>
  <si>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</si>
  <si>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</si>
  <si>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</si>
  <si>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</si>
  <si>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</si>
  <si>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</si>
  <si>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</si>
  <si>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</si>
  <si>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</si>
  <si>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</si>
  <si>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</si>
  <si>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</si>
  <si>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</si>
  <si>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</si>
  <si>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</si>
  <si>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</si>
  <si>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</si>
  <si>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</si>
  <si>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</si>
  <si>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</si>
  <si>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</si>
  <si>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</si>
  <si>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</si>
  <si>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</si>
  <si>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</si>
  <si>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</si>
  <si>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</si>
  <si>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</si>
  <si>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</si>
  <si>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</si>
  <si>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</si>
  <si>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</si>
  <si>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</si>
  <si>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</si>
  <si>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</si>
  <si>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</si>
  <si>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</si>
  <si>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</si>
  <si>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</si>
  <si>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</si>
  <si>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</si>
  <si>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</si>
  <si>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</si>
  <si>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</si>
  <si>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</si>
  <si>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</si>
  <si>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</si>
  <si>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</si>
  <si>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</si>
  <si>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</si>
  <si>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</si>
  <si>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</si>
  <si>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</si>
  <si>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</si>
  <si>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</si>
  <si>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</si>
  <si>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</si>
  <si>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</si>
  <si>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</si>
  <si>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</si>
  <si>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</si>
  <si>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</si>
  <si>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</si>
  <si>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</si>
  <si>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</si>
  <si>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</si>
  <si>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</si>
  <si>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</si>
  <si>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</si>
  <si>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</si>
  <si>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</si>
  <si>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</si>
  <si>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</si>
  <si>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</si>
  <si>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</si>
  <si>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</si>
  <si>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</si>
  <si>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</si>
  <si>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</si>
  <si>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</si>
  <si>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</si>
  <si>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</si>
  <si>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</si>
  <si>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</si>
  <si>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</si>
  <si>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</si>
  <si>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</si>
  <si>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</si>
  <si>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</si>
  <si>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</si>
  <si>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</si>
  <si>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</si>
  <si>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</si>
  <si>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</si>
  <si>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</si>
  <si>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</si>
  <si>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</si>
  <si>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</si>
  <si>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</si>
  <si>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</si>
  <si>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</si>
  <si>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</si>
  <si>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</si>
  <si>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</si>
  <si>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</si>
  <si>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</si>
  <si>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</si>
  <si>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</si>
  <si>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</si>
  <si>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</si>
  <si>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</si>
  <si>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</si>
  <si>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</si>
  <si>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</si>
  <si>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</si>
  <si>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</si>
  <si>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</si>
  <si>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</si>
  <si>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</si>
  <si>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</si>
  <si>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</si>
  <si>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</si>
  <si>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</si>
  <si>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</si>
  <si>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</si>
  <si>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</si>
  <si>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</si>
  <si>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</si>
  <si>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</si>
  <si>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</si>
  <si>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</si>
  <si>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</si>
  <si>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</si>
  <si>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</si>
  <si>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</si>
  <si>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</si>
  <si>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</si>
  <si>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</si>
  <si>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</si>
  <si>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</si>
  <si>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</si>
  <si>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</si>
  <si>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</si>
  <si>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</si>
  <si>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</si>
  <si>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</si>
  <si>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</si>
  <si>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</si>
  <si>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</si>
  <si>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</si>
  <si>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</si>
  <si>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</si>
  <si>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</si>
  <si>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</si>
  <si>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</si>
  <si>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</si>
  <si>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</si>
  <si>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</si>
  <si>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</si>
  <si>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</si>
  <si>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</si>
  <si>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</si>
  <si>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</si>
  <si>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</si>
  <si>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</si>
  <si>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</si>
  <si>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</si>
  <si>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</si>
  <si>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</si>
  <si>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</si>
  <si>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</si>
  <si>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</si>
  <si>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</si>
  <si>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</si>
  <si>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</si>
  <si>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</si>
  <si>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</si>
  <si>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</si>
  <si>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</si>
  <si>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</si>
  <si>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</si>
  <si>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</si>
  <si>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</si>
  <si>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</si>
  <si>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</si>
  <si>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</si>
  <si>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</si>
  <si>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</si>
  <si>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</si>
  <si>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</si>
  <si>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</si>
  <si>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</si>
  <si>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</si>
  <si>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</si>
  <si>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</si>
  <si>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</si>
  <si>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</si>
  <si>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</si>
  <si>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</si>
  <si>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</si>
  <si>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</si>
  <si>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</si>
  <si>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</si>
  <si>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</si>
  <si>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</si>
  <si>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</si>
  <si>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</si>
  <si>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</si>
  <si>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</si>
  <si>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</si>
  <si>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</si>
  <si>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</si>
  <si>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</si>
  <si>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</si>
  <si>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</si>
  <si>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</si>
  <si>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</si>
  <si>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</si>
  <si>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</si>
  <si>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</si>
  <si>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</si>
  <si>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</si>
  <si>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</si>
  <si>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</si>
  <si>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</si>
  <si>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</si>
  <si>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</si>
  <si>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</si>
  <si>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</si>
  <si>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</si>
  <si>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</si>
  <si>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</si>
  <si>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</si>
  <si>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</si>
  <si>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</si>
  <si>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</si>
  <si>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</si>
  <si>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</si>
  <si>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</si>
  <si>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</si>
  <si>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</si>
  <si>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</si>
  <si>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</si>
  <si>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</si>
  <si>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</si>
  <si>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</si>
  <si>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</si>
  <si>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</si>
  <si>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</si>
  <si>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</si>
  <si>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</si>
  <si>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</si>
  <si>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</si>
  <si>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</si>
  <si>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</si>
  <si>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</si>
  <si>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</si>
  <si>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</si>
  <si>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</si>
  <si>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</si>
  <si>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</si>
  <si>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</si>
  <si>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</si>
  <si>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</si>
  <si>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</si>
  <si>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</si>
  <si>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</si>
  <si>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</si>
  <si>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</si>
  <si>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</si>
  <si>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</si>
  <si>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</si>
  <si>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</si>
  <si>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</si>
  <si>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</si>
  <si>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</si>
  <si>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</si>
  <si>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</si>
  <si>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</si>
  <si>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</si>
  <si>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</si>
  <si>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</si>
  <si>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</si>
  <si>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</si>
  <si>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</si>
  <si>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</si>
  <si>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</si>
  <si>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</si>
  <si>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</si>
  <si>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</si>
  <si>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</si>
  <si>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</si>
  <si>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</si>
  <si>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</si>
  <si>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</si>
  <si>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</si>
  <si>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</si>
  <si>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</si>
  <si>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</si>
  <si>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</si>
  <si>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</si>
  <si>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</si>
  <si>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</si>
  <si>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</si>
  <si>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</si>
  <si>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</si>
  <si>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</si>
  <si>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</si>
  <si>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</si>
  <si>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</si>
  <si>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</si>
  <si>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</si>
  <si>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</si>
  <si>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</si>
  <si>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</si>
  <si>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</si>
  <si>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</si>
  <si>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</si>
  <si>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</si>
  <si>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</si>
  <si>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</si>
  <si>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</si>
  <si>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</si>
  <si>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</si>
  <si>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</si>
  <si>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</si>
  <si>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</si>
  <si>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</si>
  <si>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</si>
  <si>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</si>
  <si>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</si>
  <si>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</si>
  <si>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</si>
  <si>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</si>
  <si>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</si>
  <si>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</si>
  <si>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</si>
  <si>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</si>
  <si>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</si>
  <si>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</si>
  <si>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</si>
  <si>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</si>
  <si>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</si>
  <si>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</si>
  <si>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</si>
  <si>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</si>
  <si>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</si>
  <si>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</si>
  <si>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</si>
  <si>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</si>
  <si>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</si>
  <si>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</si>
  <si>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</si>
  <si>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</si>
  <si>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</si>
  <si>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</si>
  <si>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</si>
  <si>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</si>
  <si>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</si>
  <si>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</si>
  <si>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</si>
  <si>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</si>
  <si>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</si>
  <si>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</si>
  <si>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</si>
  <si>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</si>
  <si>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</si>
  <si>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</si>
  <si>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</si>
  <si>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</si>
  <si>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</si>
  <si>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</si>
  <si>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</si>
  <si>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</si>
  <si>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</si>
  <si>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</si>
  <si>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</si>
  <si>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</si>
  <si>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</si>
  <si>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</si>
  <si>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</si>
  <si>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</si>
  <si>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</si>
  <si>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</si>
  <si>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</si>
  <si>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</si>
  <si>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</si>
  <si>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</si>
  <si>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</si>
  <si>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</si>
  <si>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</si>
  <si>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</si>
  <si>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</si>
  <si>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</si>
  <si>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</si>
  <si>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</si>
  <si>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</si>
  <si>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</si>
  <si>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</si>
  <si>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</si>
  <si>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</si>
  <si>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</si>
  <si>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</si>
  <si>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</si>
  <si>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</si>
  <si>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</si>
  <si>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</si>
  <si>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</si>
  <si>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</si>
  <si>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</si>
  <si>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</si>
  <si>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</si>
  <si>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</si>
  <si>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</si>
  <si>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</si>
  <si>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</si>
  <si>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</si>
  <si>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</si>
  <si>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</si>
  <si>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</si>
  <si>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</si>
  <si>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</si>
  <si>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</si>
  <si>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</si>
  <si>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</si>
  <si>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</si>
  <si>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</si>
  <si>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</si>
  <si>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</si>
  <si>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</si>
  <si>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</si>
  <si>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</si>
  <si>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</si>
  <si>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</si>
  <si>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</si>
  <si>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</si>
  <si>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</si>
  <si>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</si>
  <si>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</si>
  <si>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</si>
  <si>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</si>
  <si>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</si>
  <si>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</si>
  <si>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</si>
  <si>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</si>
  <si>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</si>
  <si>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</si>
  <si>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</si>
  <si>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</si>
  <si>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</si>
  <si>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</si>
  <si>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</si>
  <si>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</si>
  <si>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</si>
  <si>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</si>
  <si>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</si>
  <si>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</si>
  <si>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</si>
  <si>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</si>
  <si>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</si>
  <si>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</si>
  <si>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</si>
  <si>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</si>
  <si>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</si>
  <si>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</si>
  <si>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</si>
  <si>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</si>
  <si>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</si>
  <si>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</si>
  <si>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</si>
  <si>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</si>
  <si>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</si>
  <si>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</si>
  <si>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</si>
  <si>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</si>
  <si>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</si>
  <si>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</si>
  <si>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</si>
  <si>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</si>
  <si>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</si>
  <si>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</si>
  <si>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</si>
  <si>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</si>
  <si>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</si>
  <si>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</si>
  <si>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</si>
  <si>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</si>
  <si>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</si>
  <si>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</si>
  <si>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</si>
  <si>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</si>
  <si>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</si>
  <si>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</si>
  <si>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</si>
  <si>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</si>
  <si>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</si>
  <si>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</si>
  <si>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</si>
  <si>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</si>
  <si>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</si>
  <si>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</si>
  <si>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</si>
  <si>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</si>
  <si>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</si>
  <si>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</si>
  <si>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</si>
  <si>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</si>
  <si>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</si>
  <si>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</si>
  <si>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</si>
  <si>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</si>
  <si>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</si>
  <si>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</si>
  <si>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</si>
  <si>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</si>
  <si>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</si>
  <si>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</si>
  <si>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</si>
  <si>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</si>
  <si>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</si>
  <si>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</si>
  <si>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</si>
  <si>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</si>
  <si>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</si>
  <si>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</si>
  <si>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</si>
  <si>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</si>
  <si>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</si>
  <si>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</si>
  <si>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</si>
  <si>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</si>
  <si>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</si>
  <si>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</si>
  <si>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</si>
  <si>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</si>
  <si>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</si>
  <si>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</si>
  <si>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</si>
  <si>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</si>
  <si>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</si>
  <si>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</si>
  <si>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</si>
  <si>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</si>
  <si>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</si>
  <si>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</si>
  <si>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</si>
  <si>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</si>
  <si>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</si>
  <si>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</si>
  <si>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</si>
  <si>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</si>
  <si>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</si>
  <si>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</si>
  <si>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</si>
  <si>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</si>
  <si>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</si>
  <si>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</si>
  <si>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</si>
  <si>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</si>
  <si>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</si>
  <si>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</si>
  <si>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</si>
  <si>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</si>
  <si>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</si>
  <si>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</si>
  <si>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</si>
  <si>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</si>
  <si>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</si>
  <si>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</si>
  <si>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</si>
  <si>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</si>
  <si>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</si>
  <si>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</si>
  <si>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</si>
  <si>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</si>
  <si>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</si>
  <si>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</si>
  <si>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</si>
  <si>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</si>
  <si>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</si>
  <si>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</si>
  <si>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</si>
  <si>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</si>
  <si>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</si>
  <si>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</si>
  <si>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</si>
  <si>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</si>
  <si>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</si>
  <si>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</si>
  <si>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</si>
  <si>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</si>
  <si>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</si>
  <si>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</si>
  <si>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</si>
  <si>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</si>
  <si>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</si>
  <si>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</si>
  <si>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</si>
  <si>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</si>
  <si>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</si>
  <si>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</si>
  <si>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</si>
  <si>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</si>
  <si>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</si>
  <si>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</si>
  <si>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</si>
  <si>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</si>
  <si>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</si>
  <si>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</si>
  <si>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</si>
  <si>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</si>
  <si>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</si>
  <si>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</si>
  <si>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</si>
  <si>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</si>
  <si>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</si>
  <si>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</si>
  <si>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</si>
  <si>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</si>
  <si>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</si>
  <si>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</si>
  <si>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</si>
  <si>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</si>
  <si>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</si>
  <si>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</si>
  <si>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</si>
  <si>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</si>
  <si>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</si>
  <si>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</si>
  <si>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</si>
  <si>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</si>
  <si>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</si>
  <si>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</si>
  <si>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</si>
  <si>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</si>
  <si>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</si>
  <si>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</si>
  <si>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</si>
  <si>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</si>
  <si>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</si>
  <si>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</si>
  <si>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</si>
  <si>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</si>
  <si>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</si>
  <si>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</si>
  <si>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</si>
  <si>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</si>
  <si>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</si>
  <si>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</si>
  <si>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</si>
  <si>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</si>
  <si>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</si>
  <si>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</si>
  <si>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</si>
  <si>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</si>
  <si>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</si>
  <si>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</si>
  <si>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</si>
  <si>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</si>
  <si>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</si>
  <si>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</si>
  <si>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</si>
  <si>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</si>
  <si>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</si>
  <si>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</si>
  <si>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</si>
  <si>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</si>
  <si>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</si>
  <si>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</si>
  <si>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</si>
  <si>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</si>
  <si>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</si>
  <si>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</si>
  <si>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</si>
  <si>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</si>
  <si>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</si>
  <si>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</si>
  <si>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</si>
  <si>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</si>
  <si>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</si>
  <si>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</si>
  <si>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</si>
  <si>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</si>
  <si>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</si>
  <si>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</si>
  <si>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</si>
  <si>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</si>
  <si>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</si>
  <si>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</si>
  <si>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</si>
  <si>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</si>
  <si>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</si>
  <si>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</si>
  <si>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</si>
  <si>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</si>
  <si>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</si>
  <si>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</si>
  <si>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</si>
  <si>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</si>
  <si>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</si>
  <si>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</si>
  <si>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</si>
  <si>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</si>
  <si>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</si>
  <si>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</si>
  <si>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</si>
  <si>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</si>
  <si>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</si>
  <si>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</si>
  <si>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</si>
  <si>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</si>
  <si>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</si>
  <si>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</si>
  <si>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</si>
  <si>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</si>
  <si>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</si>
  <si>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</si>
  <si>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</si>
  <si>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</si>
  <si>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</si>
  <si>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</si>
  <si>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</si>
  <si>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</si>
  <si>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</si>
  <si>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</si>
  <si>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</si>
  <si>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</si>
  <si>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</si>
  <si>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</si>
  <si>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</si>
  <si>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</si>
  <si>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</si>
  <si>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</si>
  <si>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</si>
  <si>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</si>
  <si>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</si>
  <si>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</si>
  <si>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</si>
  <si>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</si>
  <si>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</si>
  <si>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</si>
  <si>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</si>
  <si>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</si>
  <si>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</si>
  <si>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</si>
  <si>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</si>
  <si>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</si>
  <si>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</si>
  <si>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</si>
  <si>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</si>
  <si>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</si>
  <si>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</si>
  <si>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</si>
  <si>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</si>
  <si>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</si>
  <si>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</si>
  <si>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</si>
  <si>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</si>
  <si>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</si>
  <si>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</si>
  <si>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</si>
  <si>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</si>
  <si>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</si>
  <si>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</si>
  <si>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</si>
  <si>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</si>
  <si>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</si>
  <si>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</si>
  <si>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</si>
  <si>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</si>
  <si>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</si>
  <si>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</si>
  <si>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</si>
  <si>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</si>
  <si>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</si>
  <si>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</si>
  <si>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</si>
  <si>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</si>
  <si>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</si>
  <si>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</si>
  <si>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</si>
  <si>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</si>
  <si>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</si>
  <si>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</si>
  <si>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</si>
  <si>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</si>
  <si>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</si>
  <si>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</si>
  <si>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</si>
  <si>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</si>
  <si>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</si>
  <si>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</si>
  <si>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</si>
  <si>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</si>
  <si>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</si>
  <si>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</si>
  <si>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</si>
  <si>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</si>
  <si>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</si>
  <si>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</si>
  <si>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</si>
  <si>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</si>
  <si>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</si>
  <si>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</si>
  <si>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</si>
  <si>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</si>
  <si>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</si>
  <si>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</si>
  <si>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</si>
  <si>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</si>
  <si>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</si>
  <si>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</si>
  <si>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</si>
  <si>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</si>
  <si>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</si>
  <si>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</si>
  <si>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</si>
  <si>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</si>
  <si>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</si>
  <si>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</si>
  <si>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</si>
  <si>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</si>
  <si>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</si>
  <si>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</si>
  <si>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</si>
  <si>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</si>
  <si>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</si>
  <si>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</si>
  <si>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</si>
  <si>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</si>
  <si>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</si>
  <si>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</si>
  <si>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</si>
  <si>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</si>
  <si>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</si>
  <si>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</si>
  <si>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</si>
  <si>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</si>
  <si>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</si>
  <si>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</si>
  <si>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</si>
  <si>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</si>
  <si>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</si>
  <si>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</si>
  <si>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</si>
  <si>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</si>
  <si>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</si>
  <si>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</si>
  <si>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</si>
  <si>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</si>
  <si>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</si>
  <si>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</si>
  <si>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</si>
  <si>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</si>
  <si>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</si>
  <si>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</si>
  <si>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</si>
  <si>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</si>
  <si>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</si>
  <si>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</si>
  <si>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</si>
  <si>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</si>
  <si>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</si>
  <si>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</si>
  <si>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</si>
  <si>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</si>
  <si>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</si>
  <si>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</si>
  <si>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</si>
  <si>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</si>
  <si>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</si>
  <si>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</si>
  <si>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</si>
  <si>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</si>
  <si>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</si>
  <si>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</si>
  <si>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</si>
  <si>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</si>
  <si>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</si>
  <si>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</si>
  <si>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</si>
  <si>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</si>
  <si>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</si>
  <si>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</si>
  <si>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</si>
  <si>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</si>
  <si>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</si>
  <si>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</si>
  <si>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</si>
  <si>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</si>
  <si>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</si>
  <si>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</si>
  <si>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</si>
  <si>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</si>
  <si>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</si>
  <si>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</si>
  <si>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</si>
  <si>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</si>
  <si>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</si>
  <si>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</si>
  <si>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</si>
  <si>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</si>
  <si>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</si>
  <si>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</si>
  <si>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</si>
  <si>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</si>
  <si>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</si>
  <si>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</si>
  <si>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</si>
  <si>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</si>
  <si>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</si>
  <si>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</si>
  <si>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</si>
  <si>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</si>
  <si>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</si>
  <si>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</si>
  <si>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</si>
  <si>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</si>
  <si>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</si>
  <si>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</si>
  <si>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</si>
  <si>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</si>
  <si>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</si>
  <si>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</si>
  <si>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</si>
  <si>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</si>
  <si>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</si>
  <si>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</si>
  <si>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</si>
  <si>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</si>
  <si>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</si>
  <si>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</si>
  <si>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</si>
  <si>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</si>
  <si>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</si>
  <si>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</si>
  <si>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</si>
  <si>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</si>
  <si>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</si>
  <si>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</si>
  <si>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</si>
  <si>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</si>
  <si>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</si>
  <si>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</si>
  <si>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</si>
  <si>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</si>
  <si>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</si>
  <si>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</si>
  <si>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</si>
  <si>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</si>
  <si>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</si>
  <si>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</si>
  <si>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</si>
  <si>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</si>
  <si>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</si>
  <si>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</si>
  <si>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</si>
  <si>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</si>
  <si>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</si>
  <si>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</si>
  <si>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</si>
  <si>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</si>
  <si>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</si>
  <si>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</si>
  <si>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</si>
  <si>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</si>
  <si>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</si>
  <si>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</si>
  <si>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</si>
  <si>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</si>
  <si>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</si>
  <si>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</si>
  <si>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</si>
  <si>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</si>
  <si>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</si>
  <si>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</si>
  <si>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</si>
  <si>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</si>
  <si>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</si>
  <si>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</si>
  <si>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</si>
  <si>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</si>
  <si>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</si>
  <si>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</si>
  <si>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</si>
  <si>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</si>
  <si>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</si>
  <si>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</si>
  <si>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</si>
  <si>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</si>
  <si>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</si>
  <si>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</si>
  <si>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</si>
  <si>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</si>
  <si>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</si>
  <si>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</si>
  <si>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</si>
  <si>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</si>
  <si>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</si>
  <si>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</si>
  <si>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</si>
  <si>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</si>
  <si>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</si>
  <si>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</si>
  <si>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</si>
  <si>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</si>
  <si>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</si>
  <si>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</si>
  <si>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</si>
  <si>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</si>
  <si>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</si>
  <si>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</si>
  <si>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</si>
  <si>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</si>
  <si>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</si>
  <si>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</si>
  <si>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</si>
  <si>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</si>
  <si>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</si>
  <si>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</si>
  <si>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</si>
  <si>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</si>
  <si>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</si>
  <si>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</si>
  <si>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</si>
  <si>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</si>
  <si>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</si>
  <si>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</si>
  <si>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</si>
  <si>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</si>
  <si>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</si>
  <si>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</si>
  <si>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</si>
  <si>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</si>
  <si>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</si>
  <si>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</si>
  <si>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</si>
  <si>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</si>
  <si>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</si>
  <si>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</si>
  <si>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</si>
  <si>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</si>
  <si>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</si>
  <si>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</si>
  <si>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</si>
  <si>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</si>
  <si>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</si>
  <si>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</si>
  <si>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</si>
  <si>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</si>
  <si>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</si>
  <si>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</si>
  <si>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</si>
  <si>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</si>
  <si>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</si>
  <si>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</si>
  <si>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</si>
  <si>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</si>
  <si>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</si>
  <si>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</si>
  <si>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</si>
  <si>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</si>
  <si>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</si>
  <si>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</si>
  <si>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</si>
  <si>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</si>
  <si>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</si>
  <si>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</si>
  <si>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</si>
  <si>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</si>
  <si>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</si>
  <si>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</si>
  <si>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</si>
  <si>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</si>
  <si>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</si>
  <si>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</si>
  <si>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</si>
  <si>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</si>
  <si>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</si>
  <si>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</si>
  <si>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</si>
  <si>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</si>
  <si>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</si>
  <si>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</si>
  <si>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</si>
  <si>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</si>
  <si>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</si>
  <si>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</si>
  <si>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</si>
  <si>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</si>
  <si>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</si>
  <si>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</si>
  <si>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</si>
  <si>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</si>
  <si>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</si>
  <si>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</si>
  <si>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</si>
  <si>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</si>
  <si>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</si>
  <si>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</si>
  <si>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</si>
  <si>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</si>
  <si>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</si>
  <si>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</si>
  <si>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</si>
  <si>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</si>
  <si>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</si>
  <si>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</si>
  <si>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</si>
  <si>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</si>
  <si>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</si>
  <si>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</si>
  <si>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</si>
  <si>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</si>
  <si>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</si>
  <si>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</si>
  <si>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</si>
  <si>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</si>
  <si>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</si>
  <si>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</si>
  <si>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</si>
  <si>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</si>
  <si>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</si>
  <si>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</si>
  <si>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</si>
  <si>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</si>
  <si>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</si>
  <si>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</si>
  <si>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</si>
  <si>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</si>
  <si>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</si>
  <si>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</si>
  <si>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</si>
  <si>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</si>
  <si>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</si>
  <si>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</si>
  <si>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</si>
  <si>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</si>
  <si>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</si>
  <si>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</si>
  <si>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</si>
  <si>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</si>
  <si>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</si>
  <si>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</si>
  <si>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</si>
  <si>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</si>
  <si>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</si>
  <si>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</si>
  <si>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</si>
  <si>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</si>
  <si>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</si>
  <si>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</si>
  <si>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</si>
  <si>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</si>
  <si>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</si>
  <si>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</si>
  <si>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</si>
  <si>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</si>
  <si>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</si>
  <si>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</si>
  <si>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</si>
  <si>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</si>
  <si>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</si>
  <si>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</si>
  <si>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</si>
  <si>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</si>
  <si>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</si>
  <si>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</si>
  <si>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</si>
  <si>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</si>
  <si>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</si>
  <si>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</si>
  <si>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</si>
  <si>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</si>
  <si>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</si>
  <si>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</si>
  <si>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</si>
  <si>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</si>
  <si>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</si>
  <si>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</si>
  <si>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</si>
  <si>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</si>
  <si>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</si>
  <si>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</si>
  <si>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</si>
  <si>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</si>
  <si>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</si>
  <si>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</si>
  <si>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</si>
  <si>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</si>
  <si>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</si>
  <si>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</si>
  <si>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</si>
  <si>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</si>
  <si>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</si>
  <si>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</si>
  <si>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</si>
  <si>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</si>
  <si>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</si>
  <si>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</si>
  <si>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</si>
  <si>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</si>
  <si>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</si>
  <si>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</si>
  <si>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</si>
  <si>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</si>
  <si>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</si>
  <si>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</si>
  <si>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</si>
  <si>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</si>
  <si>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</si>
  <si>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</si>
  <si>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</si>
  <si>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</si>
  <si>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</si>
  <si>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</si>
  <si>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</si>
  <si>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</si>
  <si>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</si>
  <si>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</si>
  <si>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</si>
  <si>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</si>
  <si>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</si>
  <si>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</si>
  <si>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</si>
  <si>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</si>
  <si>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</si>
  <si>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</si>
  <si>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</si>
  <si>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</si>
  <si>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</si>
  <si>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</si>
  <si>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</si>
  <si>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</si>
  <si>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</si>
  <si>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</si>
  <si>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</si>
  <si>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</si>
  <si>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</si>
  <si>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</si>
  <si>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</si>
  <si>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</si>
  <si>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</si>
  <si>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</si>
  <si>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</si>
  <si>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</si>
  <si>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</si>
  <si>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</si>
  <si>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</si>
  <si>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</si>
  <si>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</si>
  <si>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</si>
  <si>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</si>
  <si>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</si>
  <si>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</si>
  <si>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</si>
  <si>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</si>
  <si>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</si>
  <si>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</si>
  <si>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</si>
  <si>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</si>
  <si>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</si>
  <si>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</si>
  <si>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</si>
  <si>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</si>
  <si>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</si>
  <si>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</si>
  <si>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</si>
  <si>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</si>
  <si>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</si>
  <si>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</si>
  <si>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</si>
  <si>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</si>
  <si>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</si>
  <si>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</si>
  <si>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</si>
  <si>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</si>
  <si>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</si>
  <si>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</si>
  <si>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</si>
  <si>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</si>
  <si>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</si>
  <si>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</si>
  <si>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</si>
  <si>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</si>
  <si>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</si>
  <si>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</si>
  <si>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</si>
  <si>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</si>
  <si>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</si>
  <si>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</si>
  <si>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</si>
  <si>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</si>
  <si>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</si>
  <si>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</si>
  <si>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</si>
  <si>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Hepco Conflict Minerals Policy Statement</t>
  </si>
  <si>
    <t>https://www.hepcomotion.com/about/about-hepco/</t>
  </si>
  <si>
    <t>Jason.Cox@hepcomotion.com</t>
  </si>
  <si>
    <t>+44 (0)1884 243400 EXT 2750</t>
  </si>
  <si>
    <t>steve.ball@hepcomotion.com</t>
  </si>
  <si>
    <t>HepcoMotion Head Office, Lower Moor Business Park, Tiverton Way, Tiverton, Devon, EX16 6TG</t>
  </si>
  <si>
    <t>Relevant suppliers are asked to provide a conflict minerals policy statement and to complete a CMRT 6.22 template.</t>
  </si>
  <si>
    <t>No 3TG intentinally added or used in HepcoMotion products</t>
  </si>
  <si>
    <t>User-defined
HepcoMotion® is the trading name of Hepco Slide Systems Limited which develops and manufactures linear motion technology.</t>
  </si>
  <si>
    <t>HepcoMotion® a trading name of Hepco Slide Systems Limited</t>
  </si>
  <si>
    <t>Steve Ball - Group Quality Manager</t>
  </si>
  <si>
    <t>Sales Operations Director</t>
  </si>
  <si>
    <t>Jason Cox</t>
  </si>
  <si>
    <t>VAT No: GB_634 6073 44</t>
  </si>
  <si>
    <t>Reg. No.: 1265975 / DUNS number:217348556</t>
  </si>
  <si>
    <t>+44 (0)1884 257000 EXT2350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</si>
</sst>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59">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4">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hepcomotion.com/about/about-hepco/"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Jason.Cox@hepcomotion.com" TargetMode="External"/><Relationship Id="rId4" Type="http://schemas.openxmlformats.org/officeDocument/2006/relationships/hyperlink" Target="mailto:steve.ball@hepcomotio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71"/>
      <c r="B2" s="35" t="s">
        <v>847</v>
      </c>
      <c r="C2" s="33"/>
      <c r="D2" s="199"/>
      <c r="E2" s="3"/>
      <c r="F2" s="33"/>
      <c r="G2" s="31"/>
    </row>
    <row r="3" spans="1:7">
      <c r="A3" s="371"/>
      <c r="B3" s="5" t="s">
        <v>839</v>
      </c>
      <c r="C3" s="6"/>
      <c r="D3" s="200"/>
      <c r="E3" s="3"/>
      <c r="F3" s="6"/>
      <c r="G3" s="31"/>
    </row>
    <row r="4" spans="1:7" ht="15.75">
      <c r="A4" s="371"/>
      <c r="B4" s="38" t="s">
        <v>849</v>
      </c>
      <c r="C4" s="7"/>
      <c r="D4" s="201"/>
      <c r="E4" s="3"/>
      <c r="F4" s="7"/>
      <c r="G4" s="31"/>
    </row>
    <row r="5" spans="1:7">
      <c r="A5" s="371"/>
      <c r="B5" s="37" t="s">
        <v>1040</v>
      </c>
      <c r="C5" s="4"/>
      <c r="D5" s="202"/>
      <c r="E5" s="3"/>
      <c r="F5" s="4"/>
      <c r="G5" s="31"/>
    </row>
    <row r="6" spans="1:7">
      <c r="A6" s="371"/>
      <c r="B6" s="8"/>
      <c r="C6" s="8"/>
      <c r="D6" s="203"/>
      <c r="E6" s="8"/>
      <c r="F6" s="8"/>
      <c r="G6" s="31"/>
    </row>
    <row r="7" spans="1:7">
      <c r="A7" s="371"/>
      <c r="B7" s="8"/>
      <c r="C7" s="8"/>
      <c r="D7" s="203"/>
      <c r="E7" s="8"/>
      <c r="F7" s="8"/>
      <c r="G7" s="31"/>
    </row>
    <row r="8" spans="1:7">
      <c r="A8" s="371"/>
      <c r="B8" s="8"/>
      <c r="C8" s="8"/>
      <c r="D8" s="203"/>
      <c r="E8" s="8"/>
      <c r="F8" s="8"/>
      <c r="G8" s="31"/>
    </row>
    <row r="9" spans="1:7">
      <c r="A9" s="371"/>
      <c r="B9" s="374" t="s">
        <v>850</v>
      </c>
      <c r="C9" s="374"/>
      <c r="D9" s="374"/>
      <c r="E9" s="374"/>
      <c r="F9" s="374"/>
      <c r="G9" s="31"/>
    </row>
    <row r="10" spans="1:7" ht="27" customHeight="1">
      <c r="A10" s="371"/>
      <c r="B10" s="375" t="s">
        <v>438</v>
      </c>
      <c r="C10" s="375"/>
      <c r="D10" s="375"/>
      <c r="E10" s="375"/>
      <c r="F10" s="375"/>
      <c r="G10" s="31"/>
    </row>
    <row r="11" spans="1:7" ht="27" customHeight="1">
      <c r="A11" s="371"/>
      <c r="B11" s="376"/>
      <c r="C11" s="376"/>
      <c r="D11" s="376"/>
      <c r="E11" s="376"/>
      <c r="F11" s="376"/>
      <c r="G11" s="31"/>
    </row>
    <row r="12" spans="1:7">
      <c r="A12" s="371"/>
      <c r="B12" s="39" t="s">
        <v>848</v>
      </c>
      <c r="C12" s="40" t="s">
        <v>851</v>
      </c>
      <c r="D12" s="204" t="s">
        <v>852</v>
      </c>
      <c r="E12" s="40" t="s">
        <v>612</v>
      </c>
      <c r="F12" s="40" t="s">
        <v>613</v>
      </c>
      <c r="G12" s="31"/>
    </row>
    <row r="13" spans="1:7" ht="33.75">
      <c r="A13" s="371"/>
      <c r="B13" s="2">
        <v>1</v>
      </c>
      <c r="C13" s="34" t="s">
        <v>1088</v>
      </c>
      <c r="D13" s="36" t="s">
        <v>876</v>
      </c>
      <c r="E13" s="187" t="s">
        <v>853</v>
      </c>
      <c r="F13" s="187"/>
      <c r="G13" s="31"/>
    </row>
    <row r="14" spans="1:7" ht="33.75">
      <c r="A14" s="371"/>
      <c r="B14" s="2">
        <v>2</v>
      </c>
      <c r="C14" s="34" t="s">
        <v>1088</v>
      </c>
      <c r="D14" s="36" t="s">
        <v>1025</v>
      </c>
      <c r="E14" s="187" t="s">
        <v>530</v>
      </c>
      <c r="F14" s="187" t="s">
        <v>531</v>
      </c>
      <c r="G14" s="31"/>
    </row>
    <row r="15" spans="1:7" ht="89.1" customHeight="1">
      <c r="A15" s="371"/>
      <c r="B15" s="356">
        <v>2.0099999999999998</v>
      </c>
      <c r="C15" s="368" t="s">
        <v>1088</v>
      </c>
      <c r="D15" s="377" t="s">
        <v>2263</v>
      </c>
      <c r="E15" s="188" t="s">
        <v>614</v>
      </c>
      <c r="F15" s="188" t="s">
        <v>617</v>
      </c>
      <c r="G15" s="31"/>
    </row>
    <row r="16" spans="1:7" ht="99" customHeight="1">
      <c r="A16" s="371"/>
      <c r="B16" s="357"/>
      <c r="C16" s="369"/>
      <c r="D16" s="378"/>
      <c r="E16" s="189"/>
      <c r="F16" s="189" t="s">
        <v>615</v>
      </c>
      <c r="G16" s="31"/>
    </row>
    <row r="17" spans="1:7" ht="63" customHeight="1">
      <c r="A17" s="371"/>
      <c r="B17" s="358"/>
      <c r="C17" s="370"/>
      <c r="D17" s="379"/>
      <c r="E17" s="34"/>
      <c r="F17" s="34" t="s">
        <v>616</v>
      </c>
      <c r="G17" s="31"/>
    </row>
    <row r="18" spans="1:7" ht="117" customHeight="1">
      <c r="A18" s="371"/>
      <c r="B18" s="356">
        <v>2.02</v>
      </c>
      <c r="C18" s="368" t="s">
        <v>1088</v>
      </c>
      <c r="D18" s="377" t="s">
        <v>2264</v>
      </c>
      <c r="E18" s="188" t="s">
        <v>439</v>
      </c>
      <c r="F18" s="188" t="s">
        <v>525</v>
      </c>
      <c r="G18" s="31"/>
    </row>
    <row r="19" spans="1:7" ht="71.099999999999994" customHeight="1">
      <c r="A19" s="371"/>
      <c r="B19" s="357"/>
      <c r="C19" s="369"/>
      <c r="D19" s="378"/>
      <c r="E19" s="189" t="s">
        <v>529</v>
      </c>
      <c r="F19" s="189" t="s">
        <v>440</v>
      </c>
      <c r="G19" s="31"/>
    </row>
    <row r="20" spans="1:7" ht="90.75" customHeight="1">
      <c r="A20" s="371"/>
      <c r="B20" s="357"/>
      <c r="C20" s="369"/>
      <c r="D20" s="378"/>
      <c r="E20" s="189"/>
      <c r="F20" s="189" t="s">
        <v>619</v>
      </c>
      <c r="G20" s="31"/>
    </row>
    <row r="21" spans="1:7" ht="74.25" customHeight="1">
      <c r="A21" s="371"/>
      <c r="B21" s="358"/>
      <c r="C21" s="370"/>
      <c r="D21" s="379"/>
      <c r="E21" s="34"/>
      <c r="F21" s="34" t="s">
        <v>618</v>
      </c>
      <c r="G21" s="31"/>
    </row>
    <row r="22" spans="1:7" ht="90" customHeight="1">
      <c r="A22" s="371"/>
      <c r="B22" s="362">
        <v>2.0299999999999998</v>
      </c>
      <c r="C22" s="362" t="s">
        <v>822</v>
      </c>
      <c r="D22" s="365" t="s">
        <v>2265</v>
      </c>
      <c r="E22" s="368" t="s">
        <v>437</v>
      </c>
      <c r="F22" s="188" t="s">
        <v>460</v>
      </c>
      <c r="G22" s="31"/>
    </row>
    <row r="23" spans="1:7" ht="109.5" customHeight="1">
      <c r="A23" s="371"/>
      <c r="B23" s="363"/>
      <c r="C23" s="363"/>
      <c r="D23" s="366"/>
      <c r="E23" s="369"/>
      <c r="F23" s="189" t="s">
        <v>823</v>
      </c>
      <c r="G23" s="31"/>
    </row>
    <row r="24" spans="1:7" ht="74.25" customHeight="1">
      <c r="A24" s="371"/>
      <c r="B24" s="364"/>
      <c r="C24" s="364"/>
      <c r="D24" s="367"/>
      <c r="E24" s="370"/>
      <c r="F24" s="34" t="s">
        <v>436</v>
      </c>
      <c r="G24" s="31"/>
    </row>
    <row r="25" spans="1:7" ht="72" customHeight="1">
      <c r="A25" s="371"/>
      <c r="B25" s="2" t="s">
        <v>458</v>
      </c>
      <c r="C25" s="34" t="s">
        <v>459</v>
      </c>
      <c r="D25" s="36" t="s">
        <v>2266</v>
      </c>
      <c r="E25" s="34" t="s">
        <v>2261</v>
      </c>
      <c r="F25" s="34" t="s">
        <v>461</v>
      </c>
      <c r="G25" s="31"/>
    </row>
    <row r="26" spans="1:7" ht="98.1" customHeight="1">
      <c r="A26" s="371"/>
      <c r="B26" s="359">
        <v>3</v>
      </c>
      <c r="C26" s="356" t="s">
        <v>70</v>
      </c>
      <c r="D26" s="377" t="s">
        <v>2267</v>
      </c>
      <c r="E26" s="368" t="s">
        <v>0</v>
      </c>
      <c r="F26" s="188" t="s">
        <v>64</v>
      </c>
      <c r="G26" s="31"/>
    </row>
    <row r="27" spans="1:7" ht="90" customHeight="1">
      <c r="A27" s="371"/>
      <c r="B27" s="360"/>
      <c r="C27" s="357"/>
      <c r="D27" s="378"/>
      <c r="E27" s="369"/>
      <c r="F27" s="189" t="s">
        <v>59</v>
      </c>
      <c r="G27" s="31"/>
    </row>
    <row r="28" spans="1:7" ht="19.350000000000001" customHeight="1">
      <c r="A28" s="371"/>
      <c r="B28" s="360"/>
      <c r="C28" s="357"/>
      <c r="D28" s="378"/>
      <c r="E28" s="369"/>
      <c r="F28" s="189" t="s">
        <v>60</v>
      </c>
      <c r="G28" s="31"/>
    </row>
    <row r="29" spans="1:7" ht="74.650000000000006" customHeight="1">
      <c r="A29" s="371"/>
      <c r="B29" s="360"/>
      <c r="C29" s="357"/>
      <c r="D29" s="378"/>
      <c r="E29" s="369"/>
      <c r="F29" s="189" t="s">
        <v>61</v>
      </c>
      <c r="G29" s="31"/>
    </row>
    <row r="30" spans="1:7" ht="62.65" customHeight="1">
      <c r="A30" s="371"/>
      <c r="B30" s="360"/>
      <c r="C30" s="357"/>
      <c r="D30" s="378"/>
      <c r="E30" s="369"/>
      <c r="F30" s="189" t="s">
        <v>62</v>
      </c>
      <c r="G30" s="31"/>
    </row>
    <row r="31" spans="1:7" ht="81" customHeight="1">
      <c r="A31" s="371"/>
      <c r="B31" s="360"/>
      <c r="C31" s="357"/>
      <c r="D31" s="378"/>
      <c r="E31" s="369"/>
      <c r="F31" s="189" t="s">
        <v>63</v>
      </c>
      <c r="G31" s="31"/>
    </row>
    <row r="32" spans="1:7" ht="48.75" customHeight="1">
      <c r="A32" s="371"/>
      <c r="B32" s="360"/>
      <c r="C32" s="357"/>
      <c r="D32" s="378"/>
      <c r="E32" s="369"/>
      <c r="F32" s="189" t="s">
        <v>66</v>
      </c>
      <c r="G32" s="31"/>
    </row>
    <row r="33" spans="1:7" ht="98.65" customHeight="1">
      <c r="A33" s="371"/>
      <c r="B33" s="360"/>
      <c r="C33" s="357"/>
      <c r="D33" s="378"/>
      <c r="E33" s="369"/>
      <c r="F33" s="189" t="s">
        <v>65</v>
      </c>
      <c r="G33" s="31"/>
    </row>
    <row r="34" spans="1:7" ht="89.1" customHeight="1">
      <c r="A34" s="371"/>
      <c r="B34" s="360"/>
      <c r="C34" s="357"/>
      <c r="D34" s="378"/>
      <c r="E34" s="369"/>
      <c r="F34" s="189" t="s">
        <v>67</v>
      </c>
      <c r="G34" s="31"/>
    </row>
    <row r="35" spans="1:7" ht="29.1" customHeight="1">
      <c r="A35" s="371"/>
      <c r="B35" s="360"/>
      <c r="C35" s="357"/>
      <c r="D35" s="378"/>
      <c r="E35" s="369"/>
      <c r="F35" s="189" t="s">
        <v>68</v>
      </c>
      <c r="G35" s="31"/>
    </row>
    <row r="36" spans="1:7" ht="126.75">
      <c r="A36" s="371"/>
      <c r="B36" s="361"/>
      <c r="C36" s="358"/>
      <c r="D36" s="379"/>
      <c r="E36" s="370"/>
      <c r="F36" s="190" t="s">
        <v>69</v>
      </c>
      <c r="G36" s="31"/>
    </row>
    <row r="37" spans="1:7" ht="112.5">
      <c r="A37" s="371"/>
      <c r="B37" s="163">
        <v>3.01</v>
      </c>
      <c r="C37" s="164" t="s">
        <v>70</v>
      </c>
      <c r="D37" s="36" t="s">
        <v>2268</v>
      </c>
      <c r="E37" s="191" t="s">
        <v>1328</v>
      </c>
      <c r="F37" s="192" t="s">
        <v>1434</v>
      </c>
      <c r="G37" s="31"/>
    </row>
    <row r="38" spans="1:7" ht="101.25">
      <c r="A38" s="371"/>
      <c r="B38" s="163">
        <v>3.02</v>
      </c>
      <c r="C38" s="164" t="s">
        <v>1361</v>
      </c>
      <c r="D38" s="36" t="s">
        <v>2269</v>
      </c>
      <c r="E38" s="191" t="s">
        <v>1376</v>
      </c>
      <c r="F38" s="192" t="s">
        <v>1435</v>
      </c>
      <c r="G38" s="31"/>
    </row>
    <row r="39" spans="1:7" ht="101.25">
      <c r="A39" s="371"/>
      <c r="B39" s="173">
        <v>4</v>
      </c>
      <c r="C39" s="172" t="s">
        <v>1531</v>
      </c>
      <c r="D39" s="36" t="s">
        <v>2270</v>
      </c>
      <c r="E39" s="34" t="s">
        <v>2213</v>
      </c>
      <c r="F39" s="34" t="s">
        <v>1532</v>
      </c>
      <c r="G39" s="31"/>
    </row>
    <row r="40" spans="1:7" ht="56.25">
      <c r="A40" s="371"/>
      <c r="B40" s="163">
        <v>4.01</v>
      </c>
      <c r="C40" s="172" t="s">
        <v>1531</v>
      </c>
      <c r="D40" s="36" t="s">
        <v>2272</v>
      </c>
      <c r="E40" s="34" t="s">
        <v>2227</v>
      </c>
      <c r="F40" s="34" t="s">
        <v>2231</v>
      </c>
      <c r="G40" s="31"/>
    </row>
    <row r="41" spans="1:7" ht="56.25">
      <c r="A41" s="371"/>
      <c r="B41" s="163" t="s">
        <v>2259</v>
      </c>
      <c r="C41" s="172" t="s">
        <v>1531</v>
      </c>
      <c r="D41" s="36" t="s">
        <v>2271</v>
      </c>
      <c r="E41" s="34" t="s">
        <v>2262</v>
      </c>
      <c r="F41" s="34" t="s">
        <v>2260</v>
      </c>
      <c r="G41" s="31"/>
    </row>
    <row r="42" spans="1:7" ht="56.25">
      <c r="A42" s="371"/>
      <c r="B42" s="163" t="s">
        <v>2295</v>
      </c>
      <c r="C42" s="172" t="s">
        <v>1531</v>
      </c>
      <c r="D42" s="36" t="s">
        <v>2302</v>
      </c>
      <c r="E42" s="34" t="s">
        <v>2261</v>
      </c>
      <c r="F42" s="34" t="s">
        <v>2296</v>
      </c>
      <c r="G42" s="31"/>
    </row>
    <row r="43" spans="1:7" ht="123.75">
      <c r="A43" s="371"/>
      <c r="B43" s="184">
        <v>4.0999999999999996</v>
      </c>
      <c r="C43" s="172" t="s">
        <v>2301</v>
      </c>
      <c r="D43" s="185">
        <v>42867</v>
      </c>
      <c r="E43" s="193" t="s">
        <v>2304</v>
      </c>
      <c r="F43" s="34" t="s">
        <v>2303</v>
      </c>
      <c r="G43" s="31"/>
    </row>
    <row r="44" spans="1:7" ht="78.75">
      <c r="A44" s="371"/>
      <c r="B44" s="184">
        <v>4.2</v>
      </c>
      <c r="C44" s="172" t="s">
        <v>2301</v>
      </c>
      <c r="D44" s="185">
        <v>42704</v>
      </c>
      <c r="E44" s="193" t="s">
        <v>2503</v>
      </c>
      <c r="F44" s="34" t="s">
        <v>2478</v>
      </c>
      <c r="G44" s="31"/>
    </row>
    <row r="45" spans="1:7" ht="157.5">
      <c r="A45" s="371"/>
      <c r="B45" s="233">
        <v>5</v>
      </c>
      <c r="C45" s="172" t="s">
        <v>2301</v>
      </c>
      <c r="D45" s="185">
        <v>42867</v>
      </c>
      <c r="E45" s="193" t="s">
        <v>12784</v>
      </c>
      <c r="F45" s="34" t="s">
        <v>12506</v>
      </c>
      <c r="G45" s="31"/>
    </row>
    <row r="46" spans="1:7" ht="45">
      <c r="A46" s="371"/>
      <c r="B46" s="184">
        <v>5.01</v>
      </c>
      <c r="C46" s="172" t="s">
        <v>2301</v>
      </c>
      <c r="D46" s="185">
        <v>42907</v>
      </c>
      <c r="E46" s="193" t="s">
        <v>15650</v>
      </c>
      <c r="F46" s="34" t="s">
        <v>12506</v>
      </c>
      <c r="G46" s="31"/>
    </row>
    <row r="47" spans="1:7" ht="67.5">
      <c r="A47" s="371"/>
      <c r="B47" s="184">
        <v>5.0999999999999996</v>
      </c>
      <c r="C47" s="172" t="s">
        <v>2301</v>
      </c>
      <c r="D47" s="185">
        <v>43070</v>
      </c>
      <c r="E47" s="193" t="s">
        <v>12994</v>
      </c>
      <c r="F47" s="34" t="s">
        <v>12995</v>
      </c>
      <c r="G47" s="31"/>
    </row>
    <row r="48" spans="1:7" ht="56.25">
      <c r="A48" s="371"/>
      <c r="B48" s="184">
        <v>5.1100000000000003</v>
      </c>
      <c r="C48" s="172" t="s">
        <v>13232</v>
      </c>
      <c r="D48" s="185">
        <v>43217</v>
      </c>
      <c r="E48" s="193" t="s">
        <v>13358</v>
      </c>
      <c r="F48" s="34" t="s">
        <v>13266</v>
      </c>
      <c r="G48" s="31"/>
    </row>
    <row r="49" spans="1:7" ht="56.25">
      <c r="A49" s="371"/>
      <c r="B49" s="184">
        <v>5.12</v>
      </c>
      <c r="C49" s="172" t="s">
        <v>13232</v>
      </c>
      <c r="D49" s="185">
        <v>43581</v>
      </c>
      <c r="E49" s="193" t="s">
        <v>13358</v>
      </c>
      <c r="F49" s="34" t="s">
        <v>13920</v>
      </c>
      <c r="G49" s="31"/>
    </row>
    <row r="50" spans="1:7" ht="78.75">
      <c r="A50" s="371"/>
      <c r="B50" s="233">
        <v>6</v>
      </c>
      <c r="C50" s="172" t="s">
        <v>13232</v>
      </c>
      <c r="D50" s="185">
        <v>43964</v>
      </c>
      <c r="E50" s="193" t="s">
        <v>14138</v>
      </c>
      <c r="F50" s="34" t="s">
        <v>13925</v>
      </c>
      <c r="G50" s="31"/>
    </row>
    <row r="51" spans="1:7" ht="45">
      <c r="A51" s="371"/>
      <c r="B51" s="184">
        <v>6.01</v>
      </c>
      <c r="C51" s="172" t="s">
        <v>13232</v>
      </c>
      <c r="D51" s="185">
        <v>43970</v>
      </c>
      <c r="E51" s="193" t="s">
        <v>15651</v>
      </c>
      <c r="F51" s="193" t="s">
        <v>13925</v>
      </c>
      <c r="G51" s="31"/>
    </row>
    <row r="52" spans="1:7" ht="45">
      <c r="A52" s="371"/>
      <c r="B52" s="184">
        <v>6.1</v>
      </c>
      <c r="C52" s="172" t="s">
        <v>13232</v>
      </c>
      <c r="D52" s="185">
        <v>44314</v>
      </c>
      <c r="E52" s="193" t="s">
        <v>15631</v>
      </c>
      <c r="F52" s="193" t="s">
        <v>15144</v>
      </c>
      <c r="G52" s="31"/>
    </row>
    <row r="53" spans="1:7" ht="45">
      <c r="A53" s="371"/>
      <c r="B53" s="184">
        <v>6.2</v>
      </c>
      <c r="C53" s="172" t="s">
        <v>13232</v>
      </c>
      <c r="D53" s="185">
        <v>44678</v>
      </c>
      <c r="E53" s="193" t="s">
        <v>15631</v>
      </c>
      <c r="F53" s="193" t="s">
        <v>15624</v>
      </c>
      <c r="G53" s="31"/>
    </row>
    <row r="54" spans="1:7" ht="45">
      <c r="A54" s="371"/>
      <c r="B54" s="184">
        <v>6.21</v>
      </c>
      <c r="C54" s="172" t="s">
        <v>13232</v>
      </c>
      <c r="D54" s="185">
        <v>44687</v>
      </c>
      <c r="E54" s="193" t="s">
        <v>15652</v>
      </c>
      <c r="F54" s="193" t="s">
        <v>15624</v>
      </c>
      <c r="G54" s="31"/>
    </row>
    <row r="55" spans="1:7" ht="45">
      <c r="A55" s="371"/>
      <c r="B55" s="184">
        <v>6.22</v>
      </c>
      <c r="C55" s="172" t="s">
        <v>13232</v>
      </c>
      <c r="D55" s="348">
        <v>44692</v>
      </c>
      <c r="E55" s="193" t="s">
        <v>15651</v>
      </c>
      <c r="F55" s="193" t="s">
        <v>15624</v>
      </c>
      <c r="G55" s="31"/>
    </row>
    <row r="56" spans="1:7" ht="13.5" thickBot="1">
      <c r="A56" s="372"/>
      <c r="B56" s="373" t="str">
        <f ca="1">OFFSET(L!$C$1,MATCH("General"&amp;"Cpy",L!$A:$A,0)-1,SL,,)</f>
        <v>© 2022 Responsible Minerals Initiative. All rights reserved.</v>
      </c>
      <c r="C56" s="373"/>
      <c r="D56" s="373"/>
      <c r="E56" s="373"/>
      <c r="F56" s="373"/>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7" zoomScalePageLayoutView="60" workbookViewId="0">
      <selection activeCell="A10" sqref="A10"/>
    </sheetView>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90" zoomScaleNormal="90" zoomScalePageLayoutView="70" workbookViewId="0">
      <selection activeCell="AB28" sqref="AB2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04"/>
      <c r="B1" s="405"/>
      <c r="C1" s="405"/>
      <c r="D1" s="405"/>
      <c r="E1" s="405"/>
      <c r="F1" s="405"/>
      <c r="G1" s="405"/>
      <c r="H1" s="405"/>
      <c r="I1" s="405"/>
      <c r="J1" s="405"/>
      <c r="K1" s="406"/>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7" t="str">
        <f ca="1">OFFSET(L!$C$1,MATCH("Declaration"&amp;ADDRESS(ROW(),COLUMN(),4),L!$A:$A,0)-1,SL,,)</f>
        <v>Conflict Minerals Reporting Template (CMRT)</v>
      </c>
      <c r="E2" s="408"/>
      <c r="F2" s="408"/>
      <c r="G2" s="408"/>
      <c r="H2" s="408"/>
      <c r="I2" s="408"/>
      <c r="J2" s="409"/>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20"/>
      <c r="G3" s="420"/>
      <c r="H3" s="420"/>
      <c r="I3" s="175"/>
      <c r="J3" s="160" t="s">
        <v>15654</v>
      </c>
      <c r="K3" s="44"/>
      <c r="L3" s="133"/>
      <c r="M3" s="124"/>
      <c r="N3" s="124"/>
      <c r="O3" s="125"/>
      <c r="P3" s="138">
        <f>MATCH($D$3,LN,0)</f>
        <v>1</v>
      </c>
    </row>
    <row r="4" spans="1:34" ht="15.75">
      <c r="A4" s="42"/>
      <c r="B4" s="416" t="str">
        <f ca="1">OFFSET(L!$C$1,MATCH("Declaration"&amp;ADDRESS(ROW(),COLUMN(),4),L!$A:$A,0)-1,SL,,)</f>
        <v>The purpose of this document is to collect sourcing information on tin, tantalum, tungsten and gold used in products</v>
      </c>
      <c r="C4" s="416"/>
      <c r="D4" s="416"/>
      <c r="E4" s="416"/>
      <c r="F4" s="416"/>
      <c r="G4" s="416"/>
      <c r="H4" s="416"/>
      <c r="I4" s="421" t="str">
        <f ca="1">OFFSET(L!$C$1,MATCH("Declaration"&amp;ADDRESS(ROW(),COLUMN(),4),L!$A:$A,0)-1,SL,,)</f>
        <v>Link to Terms &amp; Conditions</v>
      </c>
      <c r="J4" s="421"/>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6" t="str">
        <f ca="1">OFFSET(L!$C$1,MATCH("Declaration"&amp;ADDRESS(ROW(),COLUMN(),4),L!$A:$A,0)-1,SL,,)</f>
        <v>Mandatory fields are noted with an asterisk (*).  Consult the instructions tab for guidance on how to answer each question.</v>
      </c>
      <c r="C6" s="416"/>
      <c r="D6" s="416"/>
      <c r="E6" s="416"/>
      <c r="F6" s="416"/>
      <c r="G6" s="416"/>
      <c r="H6" s="416"/>
      <c r="I6" s="416"/>
      <c r="J6" s="41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25" t="str">
        <f ca="1">OFFSET(L!$C$1,MATCH("Declaration"&amp;ADDRESS(ROW(),COLUMN(),4),L!$A:$A,0)-1,SL,,)</f>
        <v>Company Information</v>
      </c>
      <c r="C7" s="425"/>
      <c r="D7" s="425"/>
      <c r="E7" s="425"/>
      <c r="F7" s="425"/>
      <c r="G7" s="425"/>
      <c r="H7" s="425"/>
      <c r="I7" s="425"/>
      <c r="J7" s="425"/>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10" t="s">
        <v>15664</v>
      </c>
      <c r="E8" s="411"/>
      <c r="F8" s="411"/>
      <c r="G8" s="411"/>
      <c r="H8" s="411"/>
      <c r="I8" s="411"/>
      <c r="J8" s="412"/>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22" t="s">
        <v>494</v>
      </c>
      <c r="E9" s="423"/>
      <c r="F9" s="423"/>
      <c r="G9" s="42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26" t="str">
        <f ca="1">OFFSET(L!$C$1,MATCH("Declaration"&amp;ADDRESS(ROW(),COLUMN(),4)&amp;LEFT($D$9,1),L!$A:$A,0)-1,SL,,)</f>
        <v>Description of Scope:</v>
      </c>
      <c r="C10" s="144"/>
      <c r="D10" s="417" t="s">
        <v>15663</v>
      </c>
      <c r="E10" s="418"/>
      <c r="F10" s="418"/>
      <c r="G10" s="418"/>
      <c r="H10" s="418"/>
      <c r="I10" s="418"/>
      <c r="J10" s="41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27"/>
      <c r="C11" s="144"/>
      <c r="D11" s="433" t="str">
        <f ca="1">IF(D9=Q9,OFFSET(L!$C$1,MATCH("Declaration"&amp;ADDRESS(ROW(),COLUMN(),4),L!$A:$A,0)-1,SL,,),"")</f>
        <v/>
      </c>
      <c r="E11" s="434"/>
      <c r="F11" s="434"/>
      <c r="G11" s="434"/>
      <c r="H11" s="434"/>
      <c r="I11" s="434"/>
      <c r="J11" s="435"/>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3" t="s">
        <v>15669</v>
      </c>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3" t="s">
        <v>15668</v>
      </c>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3" t="s">
        <v>15660</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3" t="s">
        <v>15665</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28" t="s">
        <v>15659</v>
      </c>
      <c r="E16" s="429"/>
      <c r="F16" s="429"/>
      <c r="G16" s="429"/>
      <c r="H16" s="429"/>
      <c r="I16" s="429"/>
      <c r="J16" s="43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3" t="s">
        <v>15658</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13" t="s">
        <v>15667</v>
      </c>
      <c r="E18" s="414"/>
      <c r="F18" s="414"/>
      <c r="G18" s="414"/>
      <c r="H18" s="414"/>
      <c r="I18" s="414"/>
      <c r="J18" s="415"/>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3" t="s">
        <v>15666</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28" t="s">
        <v>15657</v>
      </c>
      <c r="E20" s="429"/>
      <c r="F20" s="429"/>
      <c r="G20" s="429"/>
      <c r="H20" s="429"/>
      <c r="I20" s="429"/>
      <c r="J20" s="43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386" t="s">
        <v>15670</v>
      </c>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391">
        <v>44938</v>
      </c>
      <c r="E22" s="39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38"/>
      <c r="E23" s="438"/>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393" t="str">
        <f ca="1">OFFSET(L!$C$1,MATCH("Declaration"&amp;ADDRESS(ROW(),COLUMN(),4),L!$A:$A,0)-1,SL,,)</f>
        <v>Answer the following questions 1 - 8 based on the declaration scope indicated above</v>
      </c>
      <c r="C24" s="393"/>
      <c r="D24" s="393"/>
      <c r="E24" s="393"/>
      <c r="F24" s="393"/>
      <c r="G24" s="393"/>
      <c r="H24" s="393"/>
      <c r="I24" s="393"/>
      <c r="J24" s="39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0" t="str">
        <f ca="1">OFFSET(L!$C$1,MATCH("Declaration"&amp;ADDRESS(ROW(),COLUMN(),4),L!$A:$A,0)-1,SL,,)</f>
        <v>Answer</v>
      </c>
      <c r="E25" s="400"/>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9" t="s">
        <v>489</v>
      </c>
      <c r="E26" s="390"/>
      <c r="F26" s="15"/>
      <c r="G26" s="397" t="s">
        <v>15662</v>
      </c>
      <c r="H26" s="398"/>
      <c r="I26" s="398"/>
      <c r="J26" s="399"/>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ustomHeight="1">
      <c r="A27" s="49"/>
      <c r="B27" s="48" t="str">
        <f ca="1">OFFSET(L!$C$1,MATCH("Declaration"&amp;ADDRESS(ROW(),COLUMN(),4),L!$A:$A,0)-1,SL,,)&amp;P27</f>
        <v xml:space="preserve">Tin  </v>
      </c>
      <c r="C27" s="43"/>
      <c r="D27" s="389" t="s">
        <v>489</v>
      </c>
      <c r="E27" s="390"/>
      <c r="F27" s="15"/>
      <c r="G27" s="397" t="s">
        <v>15662</v>
      </c>
      <c r="H27" s="398"/>
      <c r="I27" s="398"/>
      <c r="J27" s="399"/>
      <c r="K27" s="44"/>
      <c r="L27" s="136"/>
      <c r="M27" s="124"/>
      <c r="N27" s="124"/>
      <c r="O27" s="124"/>
      <c r="P27" s="138" t="str">
        <f>IF(D$27="No","","(*)")</f>
        <v/>
      </c>
      <c r="R27" s="12"/>
      <c r="S27" s="12"/>
      <c r="T27" s="12"/>
      <c r="U27" s="12"/>
      <c r="V27" s="12"/>
      <c r="W27" s="12"/>
      <c r="X27" s="12"/>
      <c r="Y27" s="12"/>
      <c r="Z27" s="12"/>
      <c r="AA27" s="12"/>
      <c r="AB27" s="12"/>
      <c r="AC27" s="12"/>
      <c r="AD27" s="12"/>
      <c r="AE27" s="12"/>
      <c r="AF27" s="12"/>
      <c r="AG27" s="12"/>
      <c r="AH27" s="12"/>
    </row>
    <row r="28" spans="1:34" ht="22.5" customHeight="1">
      <c r="A28" s="49"/>
      <c r="B28" s="48" t="str">
        <f ca="1">OFFSET(L!$C$1,MATCH("Declaration"&amp;ADDRESS(ROW(),COLUMN(),4),L!$A:$A,0)-1,SL,,)&amp;P28</f>
        <v xml:space="preserve">Gold  </v>
      </c>
      <c r="C28" s="43"/>
      <c r="D28" s="389" t="s">
        <v>489</v>
      </c>
      <c r="E28" s="390"/>
      <c r="F28" s="15"/>
      <c r="G28" s="397" t="s">
        <v>15662</v>
      </c>
      <c r="H28" s="398"/>
      <c r="I28" s="398"/>
      <c r="J28" s="399"/>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2.5" customHeight="1">
      <c r="A29" s="49"/>
      <c r="B29" s="48" t="str">
        <f ca="1">OFFSET(L!$C$1,MATCH("Declaration"&amp;ADDRESS(ROW(),COLUMN(),4),L!$A:$A,0)-1,SL,,)&amp;P29</f>
        <v xml:space="preserve">Tungsten  </v>
      </c>
      <c r="C29" s="43"/>
      <c r="D29" s="389" t="s">
        <v>489</v>
      </c>
      <c r="E29" s="390"/>
      <c r="F29" s="15"/>
      <c r="G29" s="397" t="s">
        <v>15662</v>
      </c>
      <c r="H29" s="398"/>
      <c r="I29" s="398"/>
      <c r="J29" s="399"/>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v>
      </c>
      <c r="C31" s="13"/>
      <c r="D31" s="394" t="str">
        <f ca="1">D25</f>
        <v>Answer</v>
      </c>
      <c r="E31" s="394"/>
      <c r="F31" s="21"/>
      <c r="G31" s="52" t="str">
        <f ca="1">G25</f>
        <v>Comments</v>
      </c>
      <c r="H31" s="52"/>
      <c r="I31" s="52"/>
      <c r="J31" s="93"/>
      <c r="K31" s="44"/>
      <c r="L31" s="130" t="s">
        <v>1243</v>
      </c>
      <c r="M31" s="124"/>
      <c r="N31" s="124"/>
      <c r="O31" s="125"/>
      <c r="P31" s="53">
        <f>COUNTIF(D$26:D$29,"No")</f>
        <v>4</v>
      </c>
      <c r="Q31" s="53" t="str">
        <f>IF(P31=4,""," (*)")</f>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395"/>
      <c r="E32" s="396"/>
      <c r="F32" s="55"/>
      <c r="G32" s="397"/>
      <c r="H32" s="398"/>
      <c r="I32" s="398"/>
      <c r="J32" s="399"/>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 xml:space="preserve">Tin  </v>
      </c>
      <c r="C33" s="13"/>
      <c r="D33" s="389"/>
      <c r="E33" s="390"/>
      <c r="F33" s="55"/>
      <c r="G33" s="397"/>
      <c r="H33" s="398"/>
      <c r="I33" s="398"/>
      <c r="J33" s="399"/>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 xml:space="preserve">Gold  </v>
      </c>
      <c r="C34" s="13"/>
      <c r="D34" s="389"/>
      <c r="E34" s="390"/>
      <c r="F34" s="55"/>
      <c r="G34" s="397"/>
      <c r="H34" s="398"/>
      <c r="I34" s="398"/>
      <c r="J34" s="399"/>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9"/>
      <c r="E35" s="390"/>
      <c r="F35" s="55"/>
      <c r="G35" s="397"/>
      <c r="H35" s="398"/>
      <c r="I35" s="398"/>
      <c r="J35" s="399"/>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v>
      </c>
      <c r="C37" s="13"/>
      <c r="D37" s="394" t="str">
        <f ca="1">D25</f>
        <v>Answer</v>
      </c>
      <c r="E37" s="394"/>
      <c r="F37" s="21"/>
      <c r="G37" s="52" t="str">
        <f ca="1">G25</f>
        <v>Comments</v>
      </c>
      <c r="H37" s="437"/>
      <c r="I37" s="437"/>
      <c r="J37" s="437"/>
      <c r="K37" s="44"/>
      <c r="L37" s="130" t="s">
        <v>1243</v>
      </c>
      <c r="M37" s="124"/>
      <c r="N37" s="124"/>
      <c r="O37" s="125"/>
      <c r="P37" s="53">
        <f>COUNTIF(D$26:D$29,"No")+COUNTIF(D$32:D$35,"No")</f>
        <v>4</v>
      </c>
      <c r="Q37" s="53" t="str">
        <f>IF(P37&gt;3,""," (*)")</f>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9"/>
      <c r="E38" s="390"/>
      <c r="F38" s="55"/>
      <c r="G38" s="397"/>
      <c r="H38" s="398"/>
      <c r="I38" s="398"/>
      <c r="J38" s="399"/>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 xml:space="preserve">Tin  </v>
      </c>
      <c r="C39" s="13"/>
      <c r="D39" s="389"/>
      <c r="E39" s="390"/>
      <c r="F39" s="55"/>
      <c r="G39" s="397"/>
      <c r="H39" s="398"/>
      <c r="I39" s="398"/>
      <c r="J39" s="399"/>
      <c r="K39" s="44"/>
      <c r="L39" s="136"/>
      <c r="M39" s="124"/>
      <c r="N39" s="124"/>
      <c r="O39" s="125"/>
      <c r="P39" s="138" t="str">
        <f>IF((OR(D$27="No",D$33="No")),"","(*)")</f>
        <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 xml:space="preserve">Gold  </v>
      </c>
      <c r="C40" s="13"/>
      <c r="D40" s="389"/>
      <c r="E40" s="390"/>
      <c r="F40" s="55"/>
      <c r="G40" s="397"/>
      <c r="H40" s="398"/>
      <c r="I40" s="398"/>
      <c r="J40" s="399"/>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9"/>
      <c r="E41" s="390"/>
      <c r="F41" s="55"/>
      <c r="G41" s="397"/>
      <c r="H41" s="398"/>
      <c r="I41" s="398"/>
      <c r="J41" s="399"/>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v>
      </c>
      <c r="C43" s="13"/>
      <c r="D43" s="394" t="str">
        <f ca="1">D25</f>
        <v>Answer</v>
      </c>
      <c r="E43" s="394"/>
      <c r="F43" s="21"/>
      <c r="G43" s="52" t="str">
        <f ca="1">G25</f>
        <v>Comments</v>
      </c>
      <c r="H43" s="52"/>
      <c r="I43" s="52"/>
      <c r="J43" s="93"/>
      <c r="K43" s="44"/>
      <c r="L43" s="130"/>
      <c r="M43" s="124"/>
      <c r="N43" s="124"/>
      <c r="O43" s="125"/>
      <c r="P43" s="53">
        <f>COUNTIF(D$26:D$29,"No")+COUNTIF(D$32:D$35,"No")</f>
        <v>4</v>
      </c>
      <c r="Q43" s="53" t="str">
        <f>IF(P43&gt;3,""," (*)")</f>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7"/>
      <c r="H44" s="398"/>
      <c r="I44" s="398"/>
      <c r="J44" s="399"/>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 xml:space="preserve">Tin  </v>
      </c>
      <c r="C45" s="13"/>
      <c r="D45" s="389"/>
      <c r="E45" s="390"/>
      <c r="F45" s="55"/>
      <c r="G45" s="397"/>
      <c r="H45" s="398"/>
      <c r="I45" s="398"/>
      <c r="J45" s="399"/>
      <c r="K45" s="44"/>
      <c r="L45" s="130"/>
      <c r="M45" s="124"/>
      <c r="N45" s="124"/>
      <c r="O45" s="125"/>
      <c r="P45" s="138"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 xml:space="preserve">Gold  </v>
      </c>
      <c r="C46" s="13"/>
      <c r="D46" s="389"/>
      <c r="E46" s="390"/>
      <c r="F46" s="55"/>
      <c r="G46" s="397"/>
      <c r="H46" s="398"/>
      <c r="I46" s="398"/>
      <c r="J46" s="399"/>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7"/>
      <c r="H47" s="398"/>
      <c r="I47" s="398"/>
      <c r="J47" s="399"/>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 xml:space="preserve">5) Does 100 percent of the 3TG (necessary to the functionality or production of your products) originate from recycled or scrap sources? </v>
      </c>
      <c r="C49" s="13"/>
      <c r="D49" s="394" t="str">
        <f ca="1">D25</f>
        <v>Answer</v>
      </c>
      <c r="E49" s="394"/>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9"/>
      <c r="E50" s="390"/>
      <c r="F50" s="55"/>
      <c r="G50" s="397"/>
      <c r="H50" s="398"/>
      <c r="I50" s="398"/>
      <c r="J50" s="399"/>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 xml:space="preserve">Tin  </v>
      </c>
      <c r="C51" s="13"/>
      <c r="D51" s="389"/>
      <c r="E51" s="390"/>
      <c r="F51" s="55"/>
      <c r="G51" s="397"/>
      <c r="H51" s="398"/>
      <c r="I51" s="398"/>
      <c r="J51" s="399"/>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 xml:space="preserve">Gold  </v>
      </c>
      <c r="C52" s="13"/>
      <c r="D52" s="389"/>
      <c r="E52" s="390"/>
      <c r="F52" s="55"/>
      <c r="G52" s="397"/>
      <c r="H52" s="398"/>
      <c r="I52" s="398"/>
      <c r="J52" s="399"/>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9"/>
      <c r="E53" s="390"/>
      <c r="F53" s="55"/>
      <c r="G53" s="397"/>
      <c r="H53" s="398"/>
      <c r="I53" s="398"/>
      <c r="J53" s="399"/>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 xml:space="preserve">6) What percentage of relevant suppliers have provided a response to your supply chain survey? </v>
      </c>
      <c r="C55" s="13"/>
      <c r="D55" s="394" t="str">
        <f ca="1">D25</f>
        <v>Answer</v>
      </c>
      <c r="E55" s="394"/>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31"/>
      <c r="E56" s="432"/>
      <c r="F56" s="55"/>
      <c r="G56" s="397"/>
      <c r="H56" s="398"/>
      <c r="I56" s="398"/>
      <c r="J56" s="399"/>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 xml:space="preserve">Tin  </v>
      </c>
      <c r="C57" s="43"/>
      <c r="D57" s="431"/>
      <c r="E57" s="432"/>
      <c r="F57" s="55"/>
      <c r="G57" s="397"/>
      <c r="H57" s="398"/>
      <c r="I57" s="398"/>
      <c r="J57" s="399"/>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 xml:space="preserve">Gold  </v>
      </c>
      <c r="C58" s="43"/>
      <c r="D58" s="431"/>
      <c r="E58" s="432"/>
      <c r="F58" s="55"/>
      <c r="G58" s="397"/>
      <c r="H58" s="398"/>
      <c r="I58" s="398"/>
      <c r="J58" s="399"/>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31"/>
      <c r="E59" s="432"/>
      <c r="F59" s="55"/>
      <c r="G59" s="397"/>
      <c r="H59" s="398"/>
      <c r="I59" s="398"/>
      <c r="J59" s="399"/>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 xml:space="preserve">7) Have you identified all of the smelters supplying the 3TG to your supply chain? </v>
      </c>
      <c r="C61" s="13"/>
      <c r="D61" s="394" t="str">
        <f ca="1">D25</f>
        <v>Answer</v>
      </c>
      <c r="E61" s="394"/>
      <c r="F61" s="21"/>
      <c r="G61" s="52" t="str">
        <f ca="1">G25</f>
        <v>Comments</v>
      </c>
      <c r="H61" s="436"/>
      <c r="I61" s="436"/>
      <c r="J61" s="436"/>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395"/>
      <c r="E62" s="396"/>
      <c r="F62" s="55"/>
      <c r="G62" s="397"/>
      <c r="H62" s="398"/>
      <c r="I62" s="398"/>
      <c r="J62" s="399"/>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 xml:space="preserve">Tin  </v>
      </c>
      <c r="C63" s="13"/>
      <c r="D63" s="389"/>
      <c r="E63" s="390"/>
      <c r="F63" s="55"/>
      <c r="G63" s="397"/>
      <c r="H63" s="398"/>
      <c r="I63" s="398"/>
      <c r="J63" s="399"/>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 xml:space="preserve">Gold  </v>
      </c>
      <c r="C64" s="13"/>
      <c r="D64" s="389"/>
      <c r="E64" s="390"/>
      <c r="F64" s="55"/>
      <c r="G64" s="397"/>
      <c r="H64" s="398"/>
      <c r="I64" s="398"/>
      <c r="J64" s="399"/>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9"/>
      <c r="E65" s="390"/>
      <c r="F65" s="55"/>
      <c r="G65" s="397"/>
      <c r="H65" s="398"/>
      <c r="I65" s="398"/>
      <c r="J65" s="399"/>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 xml:space="preserve">8) Has all applicable smelter information received by your company been reported in this declaration? </v>
      </c>
      <c r="C67" s="13"/>
      <c r="D67" s="394" t="str">
        <f ca="1">D25</f>
        <v>Answer</v>
      </c>
      <c r="E67" s="394"/>
      <c r="F67" s="21"/>
      <c r="G67" s="52" t="str">
        <f ca="1">G25</f>
        <v>Comments</v>
      </c>
      <c r="H67" s="436" t="str">
        <f>IF(Q75="(*)","Click here to enter smelter names","")</f>
        <v/>
      </c>
      <c r="I67" s="436"/>
      <c r="J67" s="436"/>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9"/>
      <c r="E68" s="390"/>
      <c r="F68" s="56"/>
      <c r="G68" s="397"/>
      <c r="H68" s="398"/>
      <c r="I68" s="398"/>
      <c r="J68" s="399"/>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 xml:space="preserve">Tin  </v>
      </c>
      <c r="C69" s="43"/>
      <c r="D69" s="389"/>
      <c r="E69" s="390"/>
      <c r="F69" s="56"/>
      <c r="G69" s="397"/>
      <c r="H69" s="398"/>
      <c r="I69" s="398"/>
      <c r="J69" s="399"/>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 xml:space="preserve">Gold  </v>
      </c>
      <c r="C70" s="43"/>
      <c r="D70" s="389"/>
      <c r="E70" s="390"/>
      <c r="F70" s="56"/>
      <c r="G70" s="397"/>
      <c r="H70" s="398"/>
      <c r="I70" s="398"/>
      <c r="J70" s="399"/>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9"/>
      <c r="E71" s="390"/>
      <c r="F71" s="58"/>
      <c r="G71" s="397"/>
      <c r="H71" s="398"/>
      <c r="I71" s="398"/>
      <c r="J71" s="399"/>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46" t="str">
        <f ca="1">OFFSET(L!$C$1,MATCH("Declaration"&amp;ADDRESS(ROW(),COLUMN(),4),L!$A:$A,0)-1,SL,,)</f>
        <v>Answer the Following Questions at a Company Level</v>
      </c>
      <c r="C73" s="446"/>
      <c r="D73" s="446"/>
      <c r="E73" s="446"/>
      <c r="F73" s="446"/>
      <c r="G73" s="446"/>
      <c r="H73" s="446"/>
      <c r="I73" s="446"/>
      <c r="J73" s="446"/>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00" t="str">
        <f ca="1">D25</f>
        <v>Answer</v>
      </c>
      <c r="E74" s="400"/>
      <c r="F74" s="61"/>
      <c r="G74" s="400" t="str">
        <f ca="1">G25</f>
        <v>Comments</v>
      </c>
      <c r="H74" s="400" t="e">
        <f>HLOOKUP(SL,LT,$O74,0)</f>
        <v>#NAME?</v>
      </c>
      <c r="I74" s="400"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v>
      </c>
      <c r="C75" s="65"/>
      <c r="D75" s="389" t="s">
        <v>488</v>
      </c>
      <c r="E75" s="390"/>
      <c r="F75" s="65"/>
      <c r="G75" s="397" t="s">
        <v>15655</v>
      </c>
      <c r="H75" s="398"/>
      <c r="I75" s="398"/>
      <c r="J75" s="399"/>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44"/>
      <c r="H76" s="444"/>
      <c r="I76" s="444"/>
      <c r="J76" s="444"/>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v>
      </c>
      <c r="C77" s="65"/>
      <c r="D77" s="389" t="s">
        <v>488</v>
      </c>
      <c r="E77" s="390"/>
      <c r="F77" s="65"/>
      <c r="G77" s="401" t="s">
        <v>15656</v>
      </c>
      <c r="H77" s="402"/>
      <c r="I77" s="402"/>
      <c r="J77" s="403"/>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v>
      </c>
      <c r="C79" s="65"/>
      <c r="D79" s="389" t="s">
        <v>489</v>
      </c>
      <c r="E79" s="390"/>
      <c r="F79" s="65"/>
      <c r="G79" s="397"/>
      <c r="H79" s="398"/>
      <c r="I79" s="398"/>
      <c r="J79" s="399"/>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v>
      </c>
      <c r="C81" s="65"/>
      <c r="D81" s="389" t="s">
        <v>488</v>
      </c>
      <c r="E81" s="390"/>
      <c r="F81" s="65"/>
      <c r="G81" s="350"/>
      <c r="H81" s="350"/>
      <c r="I81" s="350"/>
      <c r="J81" s="350"/>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v>
      </c>
      <c r="C83" s="65"/>
      <c r="D83" s="389" t="s">
        <v>15082</v>
      </c>
      <c r="E83" s="390"/>
      <c r="F83" s="65"/>
      <c r="G83" s="397" t="s">
        <v>15661</v>
      </c>
      <c r="H83" s="398"/>
      <c r="I83" s="398"/>
      <c r="J83" s="399"/>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v>
      </c>
      <c r="C85" s="65"/>
      <c r="D85" s="442" t="s">
        <v>488</v>
      </c>
      <c r="E85" s="443"/>
      <c r="F85" s="65"/>
      <c r="G85" s="397"/>
      <c r="H85" s="398"/>
      <c r="I85" s="398"/>
      <c r="J85" s="399"/>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44"/>
      <c r="H86" s="444"/>
      <c r="I86" s="444"/>
      <c r="J86" s="444"/>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v>
      </c>
      <c r="C87" s="65"/>
      <c r="D87" s="389" t="s">
        <v>489</v>
      </c>
      <c r="E87" s="390"/>
      <c r="F87" s="65"/>
      <c r="G87" s="397"/>
      <c r="H87" s="398"/>
      <c r="I87" s="398"/>
      <c r="J87" s="399"/>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45"/>
      <c r="H88" s="445"/>
      <c r="I88" s="445"/>
      <c r="J88" s="445"/>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v>
      </c>
      <c r="C89" s="65"/>
      <c r="D89" s="389" t="s">
        <v>489</v>
      </c>
      <c r="E89" s="390"/>
      <c r="F89" s="65"/>
      <c r="G89" s="397"/>
      <c r="H89" s="398"/>
      <c r="I89" s="398"/>
      <c r="J89" s="399"/>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1" t="str">
        <f>IF(OR($D$8="",$I$3=""),"","Click here to check required fields completion")</f>
        <v/>
      </c>
      <c r="C90" s="441"/>
      <c r="D90" s="441"/>
      <c r="E90" s="441"/>
      <c r="F90" s="441"/>
      <c r="G90" s="441"/>
      <c r="H90" s="441"/>
      <c r="I90" s="441"/>
      <c r="J90" s="44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39" t="str">
        <f ca="1">OFFSET(L!$C$1,MATCH("General"&amp;"Cpy",L!$A:$A,0)-1,SL,,)</f>
        <v>© 2022 Responsible Minerals Initiative. All rights reserved.</v>
      </c>
      <c r="B91" s="440"/>
      <c r="C91" s="440"/>
      <c r="D91" s="440"/>
      <c r="E91" s="440"/>
      <c r="F91" s="440"/>
      <c r="G91" s="440"/>
      <c r="H91" s="440"/>
      <c r="I91" s="440"/>
      <c r="J91" s="44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3">
    <mergeCell ref="D18:J18"/>
    <mergeCell ref="D71:E71"/>
    <mergeCell ref="G75:J75"/>
    <mergeCell ref="D70:E70"/>
    <mergeCell ref="D75:E75"/>
    <mergeCell ref="B73:J73"/>
    <mergeCell ref="D83:E83"/>
    <mergeCell ref="G89:J89"/>
    <mergeCell ref="D79:E79"/>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G41:J41"/>
    <mergeCell ref="A91:J91"/>
    <mergeCell ref="G85:J85"/>
    <mergeCell ref="B90:J90"/>
    <mergeCell ref="D81:E81"/>
    <mergeCell ref="D87:E87"/>
    <mergeCell ref="D85:E85"/>
    <mergeCell ref="D89:E89"/>
    <mergeCell ref="G86:J86"/>
    <mergeCell ref="G87:J87"/>
    <mergeCell ref="G88:J88"/>
    <mergeCell ref="G83:J8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3" priority="64" stopIfTrue="1">
      <formula>AND(OR($D$26="No",AND($D$26="Yes",$D$32="No")),OR($D$27="No",AND($D$27="Yes",$D$33="No")),OR($D$28="No",AND($D$28="Yes",$D$34="No")),OR($D$29="No",AND($D$29="Yes",$D$35="No")))</formula>
    </cfRule>
    <cfRule type="expression" dxfId="82" priority="65" stopIfTrue="1">
      <formula>IF(D75="",TRUE)</formula>
    </cfRule>
  </conditionalFormatting>
  <conditionalFormatting sqref="G77:J77">
    <cfRule type="expression" dxfId="81" priority="36" stopIfTrue="1">
      <formula>IF(AND($D$77="Yes",$G$77=""),TRUE)</formula>
    </cfRule>
  </conditionalFormatting>
  <conditionalFormatting sqref="D26:E26">
    <cfRule type="expression" dxfId="80" priority="116" stopIfTrue="1">
      <formula>IF($D$26="",TRUE)</formula>
    </cfRule>
  </conditionalFormatting>
  <conditionalFormatting sqref="D27:E27">
    <cfRule type="expression" dxfId="79" priority="123" stopIfTrue="1">
      <formula>IF($D$27="",TRUE)</formula>
    </cfRule>
  </conditionalFormatting>
  <conditionalFormatting sqref="D28:E28">
    <cfRule type="expression" dxfId="78" priority="124" stopIfTrue="1">
      <formula>IF($D$28="",TRUE)</formula>
    </cfRule>
  </conditionalFormatting>
  <conditionalFormatting sqref="D29:E29">
    <cfRule type="expression" dxfId="77" priority="125" stopIfTrue="1">
      <formula>IF($D$29="",TRUE)</formula>
    </cfRule>
  </conditionalFormatting>
  <conditionalFormatting sqref="D8:J8">
    <cfRule type="expression" dxfId="76" priority="130" stopIfTrue="1">
      <formula>IF($D$8="",TRUE)</formula>
    </cfRule>
  </conditionalFormatting>
  <conditionalFormatting sqref="D9:G9">
    <cfRule type="expression" dxfId="75" priority="131" stopIfTrue="1">
      <formula>IF($D$9="",TRUE)</formula>
    </cfRule>
  </conditionalFormatting>
  <conditionalFormatting sqref="D15:J15">
    <cfRule type="expression" dxfId="74" priority="132" stopIfTrue="1">
      <formula>IF($D$15="",TRUE)</formula>
    </cfRule>
  </conditionalFormatting>
  <conditionalFormatting sqref="D16:J16">
    <cfRule type="expression" dxfId="73" priority="133" stopIfTrue="1">
      <formula>IF($D$16="",TRUE)</formula>
    </cfRule>
  </conditionalFormatting>
  <conditionalFormatting sqref="D17:J17">
    <cfRule type="expression" dxfId="72" priority="1" stopIfTrue="1">
      <formula>IF($D$17="",TRUE)</formula>
    </cfRule>
  </conditionalFormatting>
  <conditionalFormatting sqref="D22:E22">
    <cfRule type="expression" dxfId="71" priority="138" stopIfTrue="1">
      <formula>IF($D$22="",TRUE)</formula>
    </cfRule>
  </conditionalFormatting>
  <conditionalFormatting sqref="D10:J10">
    <cfRule type="expression" dxfId="70" priority="35" stopIfTrue="1">
      <formula>IF($D$9=$Q$9,TRUE)</formula>
    </cfRule>
    <cfRule type="expression" dxfId="69" priority="145" stopIfTrue="1">
      <formula>IF(AND($D$10="",$D$9=$R$9),TRUE)</formula>
    </cfRule>
  </conditionalFormatting>
  <conditionalFormatting sqref="D34:E34 D40:E40 D52:E52 D58:E58 D64:E64 D70:E70">
    <cfRule type="expression" dxfId="68" priority="28" stopIfTrue="1">
      <formula>$P$28=""</formula>
    </cfRule>
  </conditionalFormatting>
  <conditionalFormatting sqref="D35:E35 D41:E41 D53:E53 D59:E59 D65:E65 D71:E71">
    <cfRule type="expression" dxfId="67" priority="143" stopIfTrue="1">
      <formula>$P$29=""</formula>
    </cfRule>
  </conditionalFormatting>
  <conditionalFormatting sqref="D32:E32">
    <cfRule type="expression" dxfId="66" priority="121" stopIfTrue="1">
      <formula>$P$26=""</formula>
    </cfRule>
  </conditionalFormatting>
  <conditionalFormatting sqref="D32:E32">
    <cfRule type="expression" dxfId="65" priority="34" stopIfTrue="1">
      <formula>IF(AND(OR($D$26="Yes",$D$26=""),$D$32=""),1,0)</formula>
    </cfRule>
  </conditionalFormatting>
  <conditionalFormatting sqref="D38 D50 D56 D62 D68">
    <cfRule type="expression" dxfId="64" priority="30" stopIfTrue="1">
      <formula>$P$32=""</formula>
    </cfRule>
  </conditionalFormatting>
  <conditionalFormatting sqref="D39:E39 D51 D57 D63 D69">
    <cfRule type="expression" dxfId="63" priority="29" stopIfTrue="1">
      <formula>$P$33=""</formula>
    </cfRule>
  </conditionalFormatting>
  <conditionalFormatting sqref="D40 D52 D58 D64 D70">
    <cfRule type="expression" dxfId="62" priority="19" stopIfTrue="1">
      <formula>$P$34=""</formula>
    </cfRule>
    <cfRule type="expression" dxfId="61" priority="141" stopIfTrue="1">
      <formula>IF(AND(OR($D$28="Yes",$D$28=""),D40=""),1,0)</formula>
    </cfRule>
  </conditionalFormatting>
  <conditionalFormatting sqref="D41 D53 D59 D65 D71">
    <cfRule type="expression" dxfId="60" priority="27" stopIfTrue="1">
      <formula>$P$35=""</formula>
    </cfRule>
  </conditionalFormatting>
  <conditionalFormatting sqref="D38:E38 D50:E50 D56:E56 D62:E62 D68:E68">
    <cfRule type="expression" dxfId="59" priority="32" stopIfTrue="1">
      <formula>$P$26=""</formula>
    </cfRule>
    <cfRule type="expression" dxfId="58" priority="33" stopIfTrue="1">
      <formula>IF(AND(OR($D$26="Yes",$D$26=""),D38=""),1,0)</formula>
    </cfRule>
  </conditionalFormatting>
  <conditionalFormatting sqref="G85:J85">
    <cfRule type="expression" dxfId="57" priority="26" stopIfTrue="1">
      <formula>IF(AND($D$85="Yes, using other format (describe)",$G$85=""),TRUE)</formula>
    </cfRule>
  </conditionalFormatting>
  <conditionalFormatting sqref="D39:E39 D51:E51 D57:E57 D63:E63 D69:E69">
    <cfRule type="expression" dxfId="56" priority="139" stopIfTrue="1">
      <formula>$P$39=""</formula>
    </cfRule>
    <cfRule type="expression" dxfId="55" priority="140" stopIfTrue="1">
      <formula>IF(AND(OR($D$27="Yes",$D$27=""),D39=""),1,0)</formula>
    </cfRule>
  </conditionalFormatting>
  <conditionalFormatting sqref="D33:E33">
    <cfRule type="expression" dxfId="54" priority="21" stopIfTrue="1">
      <formula>IF(AND(OR($D$27="Yes",$D$27=""),$D$33=""),1,0)</formula>
    </cfRule>
    <cfRule type="expression" dxfId="53" priority="22" stopIfTrue="1">
      <formula>$P$27=""</formula>
    </cfRule>
  </conditionalFormatting>
  <conditionalFormatting sqref="D34:E34">
    <cfRule type="expression" dxfId="52" priority="142" stopIfTrue="1">
      <formula>IF(AND(OR($D$28="Yes",$D$28=""),$D$34=""),1,0)</formula>
    </cfRule>
  </conditionalFormatting>
  <conditionalFormatting sqref="D41:E41 D53:E53 D59:E59 D65:E65 D71:E71">
    <cfRule type="expression" dxfId="51" priority="144" stopIfTrue="1">
      <formula>IF(AND(OR($D$29="Yes",$D$29=""),D41=""),1,0)</formula>
    </cfRule>
  </conditionalFormatting>
  <conditionalFormatting sqref="D35:E35">
    <cfRule type="expression" dxfId="50" priority="18" stopIfTrue="1">
      <formula>IF(AND(OR($D$29="Yes",$D$29=""),$D$35=""),1,0)</formula>
    </cfRule>
  </conditionalFormatting>
  <conditionalFormatting sqref="D20:J20">
    <cfRule type="expression" dxfId="49" priority="14" stopIfTrue="1">
      <formula>IF($D$20="",TRUE)</formula>
    </cfRule>
  </conditionalFormatting>
  <conditionalFormatting sqref="D46:E46">
    <cfRule type="expression" dxfId="48" priority="4" stopIfTrue="1">
      <formula>$P$28=""</formula>
    </cfRule>
  </conditionalFormatting>
  <conditionalFormatting sqref="D47:E47">
    <cfRule type="expression" dxfId="47" priority="12" stopIfTrue="1">
      <formula>$P$29=""</formula>
    </cfRule>
  </conditionalFormatting>
  <conditionalFormatting sqref="D44">
    <cfRule type="expression" dxfId="46" priority="6" stopIfTrue="1">
      <formula>$P$32=""</formula>
    </cfRule>
  </conditionalFormatting>
  <conditionalFormatting sqref="D45">
    <cfRule type="expression" dxfId="45" priority="5" stopIfTrue="1">
      <formula>$P$33=""</formula>
    </cfRule>
  </conditionalFormatting>
  <conditionalFormatting sqref="D46">
    <cfRule type="expression" dxfId="44" priority="2" stopIfTrue="1">
      <formula>$P$34=""</formula>
    </cfRule>
    <cfRule type="expression" dxfId="43" priority="11" stopIfTrue="1">
      <formula>IF(AND(OR($D$28="Yes",$D$28=""),D46=""),1,0)</formula>
    </cfRule>
  </conditionalFormatting>
  <conditionalFormatting sqref="D47">
    <cfRule type="expression" dxfId="42" priority="3" stopIfTrue="1">
      <formula>$P$35=""</formula>
    </cfRule>
  </conditionalFormatting>
  <conditionalFormatting sqref="D44:E44">
    <cfRule type="expression" dxfId="41" priority="7" stopIfTrue="1">
      <formula>$P$26=""</formula>
    </cfRule>
    <cfRule type="expression" dxfId="40" priority="8" stopIfTrue="1">
      <formula>IF(AND(OR($D$26="Yes",$D$26=""),D44=""),1,0)</formula>
    </cfRule>
  </conditionalFormatting>
  <conditionalFormatting sqref="D45:E45">
    <cfRule type="expression" dxfId="39" priority="9" stopIfTrue="1">
      <formula>$P$39=""</formula>
    </cfRule>
    <cfRule type="expression" dxfId="38" priority="10" stopIfTrue="1">
      <formula>IF(AND(OR($D$27="Yes",$D$27=""),D45=""),1,0)</formula>
    </cfRule>
  </conditionalFormatting>
  <conditionalFormatting sqref="D47:E47">
    <cfRule type="expression" dxfId="37" priority="13" stopIfTrue="1">
      <formula>IF(AND(OR($D$29="Yes",$D$29=""),D47=""),1,0)</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G77" r:id="rId3"/>
    <hyperlink ref="D16" r:id="rId4"/>
    <hyperlink ref="D20"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Normal="100" zoomScalePageLayoutView="55" workbookViewId="0">
      <selection activeCell="A5" sqref="A5"/>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7" t="str">
        <f ca="1">OFFSET(L!$C$1,MATCH("Smelter List"&amp;ADDRESS(ROW(),COLUMN(),4),L!$A:$A,0)-1,SL,,)</f>
        <v>Link to "RMAP Conformant Smelter List"</v>
      </c>
      <c r="K2" s="448"/>
      <c r="L2" s="448"/>
      <c r="M2" s="448"/>
      <c r="N2" s="448"/>
      <c r="O2" s="448"/>
      <c r="P2" s="224"/>
      <c r="Q2" s="225"/>
      <c r="R2" s="226"/>
      <c r="S2" s="226"/>
      <c r="T2" s="226"/>
      <c r="U2" s="254"/>
      <c r="V2" s="254"/>
      <c r="W2" s="255"/>
      <c r="X2" s="254"/>
      <c r="Y2" s="254"/>
      <c r="Z2" s="254"/>
      <c r="AH2" s="167" t="s">
        <v>488</v>
      </c>
    </row>
    <row r="3" spans="1:34" s="256" customFormat="1" ht="173.45" customHeight="1">
      <c r="A3" s="195"/>
      <c r="B3" s="44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9"/>
      <c r="D3" s="449"/>
      <c r="E3" s="449"/>
      <c r="F3" s="257"/>
      <c r="G3" s="450" t="str">
        <f ca="1">OFFSET(L!$C$1,MATCH("General"&amp;"Cpy",L!$A:$A,0)-1,SL,,)</f>
        <v>© 2022 Responsible Minerals Initiative. All rights reserved.</v>
      </c>
      <c r="H3" s="450"/>
      <c r="I3" s="451"/>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c r="B5" s="208" t="str">
        <f>IF(LEN(A5)=0,"",INDEX('Smelter Look-up'!$A:$A,MATCH($A5,'Smelter Look-up'!$E:$E,0)))</f>
        <v/>
      </c>
      <c r="C5" s="212" t="str">
        <f>IF(LEN(A5)=0,"",INDEX('Smelter Look-up'!$C:$C,MATCH($A5,'Smelter Look-up'!$E:$E,0)))</f>
        <v/>
      </c>
      <c r="D5" s="270"/>
      <c r="E5" s="208" t="str">
        <f ca="1">IF(ISERROR($V5),"",OFFSET('Smelter Look-up'!$D$4,$V5-4,0)&amp;"")</f>
        <v/>
      </c>
      <c r="F5" s="208" t="str">
        <f ca="1">IF(ISERROR($V5),"",OFFSET('Smelter Look-up'!$E$4,$V5-4,0))</f>
        <v/>
      </c>
      <c r="G5" s="208" t="str">
        <f ca="1">IF(C5=$X$4,IF(ISERROR($V5),"Enter smelter details","RMI"),IF(ISERROR($V5),"",OFFSET('Smelter Look-up'!$F$4,$V5-4,0)))</f>
        <v/>
      </c>
      <c r="H5" s="209" t="str">
        <f ca="1">IF(ISERROR($V5),"",OFFSET('Smelter Look-up'!$G$4,$V5-4,0))</f>
        <v/>
      </c>
      <c r="I5" s="210" t="str">
        <f ca="1">IF(ISERROR($V5),"",OFFSET('Smelter Look-up'!$H$4,$V5-4,0))</f>
        <v/>
      </c>
      <c r="J5" s="210" t="str">
        <f ca="1">IF(ISERROR($V5),"",OFFSET('Smelter Look-up'!$I$4,$V5-4,0))</f>
        <v/>
      </c>
      <c r="K5" s="260"/>
      <c r="L5" s="260"/>
      <c r="M5" s="260"/>
      <c r="N5" s="260"/>
      <c r="O5" s="260"/>
      <c r="P5" s="211"/>
      <c r="Q5" s="261"/>
      <c r="R5" s="208" t="str">
        <f ca="1">IF(ISERROR($V5),"",OFFSET('Smelter Look-up'!$C$4,$V5-4,0)&amp;"")</f>
        <v/>
      </c>
      <c r="S5" s="215" t="str">
        <f t="shared" ref="S5" ca="1" si="0">IF(B5="","",IF(ISERROR(MATCH($E5,CL,0)),"Unknown",INDIRECT("'C'!$A$"&amp;MATCH($E5,CL,0)+1)))</f>
        <v/>
      </c>
      <c r="T5" s="215" t="str">
        <f ca="1">IF(B5="","",IF(ISERROR(MATCH($J5,SorP!$B$1:$B$6230,0)),"",INDIRECT("'SorP'!$A$"&amp;MATCH($J5,SorP!$B$1:$B$6230,0))))</f>
        <v/>
      </c>
      <c r="U5" s="231"/>
      <c r="V5" s="262" t="e">
        <f>IF(C5="",NA(),IF(OR(C5="Smelter not listed",C5="Smelter not yet identified"),MATCH($B5&amp;$D5,'Smelter Look-up'!$J:$J,0),MATCH($B5&amp;$C5,'Smelter Look-up'!$J:$J,0)))</f>
        <v>#N/A</v>
      </c>
      <c r="W5" s="263"/>
      <c r="X5" s="263">
        <f t="shared" ref="X5" ca="1" si="1">IF(AND(C5="Smelter not listed",OR(LEN(D5)=0,LEN(E5)=0)),1,0)</f>
        <v>0</v>
      </c>
      <c r="Y5" s="263"/>
      <c r="Z5" s="263"/>
      <c r="AB5" s="265" t="str">
        <f t="shared" ref="AB5" si="2">B5&amp;C5</f>
        <v/>
      </c>
    </row>
    <row r="6" spans="1:34" s="264" customFormat="1" ht="19.899999999999999" customHeight="1">
      <c r="A6" s="316"/>
      <c r="B6" s="208" t="str">
        <f>IF(LEN(A6)=0,"",INDEX('Smelter Look-up'!$A:$A,MATCH($A6,'Smelter Look-up'!$E:$E,0)))</f>
        <v/>
      </c>
      <c r="C6" s="212" t="str">
        <f>IF(LEN(A6)=0,"",INDEX('Smelter Look-up'!$C:$C,MATCH($A6,'Smelter Look-up'!$E:$E,0)))</f>
        <v/>
      </c>
      <c r="D6" s="270"/>
      <c r="E6" s="208" t="str">
        <f ca="1">IF(ISERROR($V6),"",OFFSET('Smelter Look-up'!$D$4,$V6-4,0)&amp;"")</f>
        <v/>
      </c>
      <c r="F6" s="208" t="str">
        <f ca="1">IF(ISERROR($V6),"",OFFSET('Smelter Look-up'!$E$4,$V6-4,0))</f>
        <v/>
      </c>
      <c r="G6" s="208" t="str">
        <f ca="1">IF(C6=$X$4,IF(ISERROR($V6),"Enter smelter details","RMI"),IF(ISERROR($V6),"",OFFSET('Smelter Look-up'!$F$4,$V6-4,0)))</f>
        <v/>
      </c>
      <c r="H6" s="209" t="str">
        <f ca="1">IF(ISERROR($V6),"",OFFSET('Smelter Look-up'!$G$4,$V6-4,0))</f>
        <v/>
      </c>
      <c r="I6" s="210" t="str">
        <f ca="1">IF(ISERROR($V6),"",OFFSET('Smelter Look-up'!$H$4,$V6-4,0))</f>
        <v/>
      </c>
      <c r="J6" s="210" t="str">
        <f ca="1">IF(ISERROR($V6),"",OFFSET('Smelter Look-up'!$I$4,$V6-4,0))</f>
        <v/>
      </c>
      <c r="K6" s="260"/>
      <c r="L6" s="260"/>
      <c r="M6" s="260"/>
      <c r="N6" s="260"/>
      <c r="O6" s="260"/>
      <c r="P6" s="211"/>
      <c r="Q6" s="261"/>
      <c r="R6" s="208" t="str">
        <f ca="1">IF(ISERROR($V6),"",OFFSET('Smelter Look-up'!$C$4,$V6-4,0)&amp;"")</f>
        <v/>
      </c>
      <c r="S6" s="215" t="str">
        <f t="shared" ref="S6:S37" ca="1" si="3">IF(B6="","",IF(ISERROR(MATCH($E6,CL,0)),"Unknown",INDIRECT("'C'!$A$"&amp;MATCH($E6,CL,0)+1)))</f>
        <v/>
      </c>
      <c r="T6" s="215" t="str">
        <f ca="1">IF(B6="","",IF(ISERROR(MATCH($J6,SorP!$B$1:$B$6230,0)),"",INDIRECT("'SorP'!$A$"&amp;MATCH($J6,SorP!$B$1:$B$6230,0))))</f>
        <v/>
      </c>
      <c r="U6" s="231"/>
      <c r="V6" s="262" t="e">
        <f>IF(C6="",NA(),IF(OR(C6="Smelter not listed",C6="Smelter not yet identified"),MATCH($B6&amp;$D6,'Smelter Look-up'!$J:$J,0),MATCH($B6&amp;$C6,'Smelter Look-up'!$J:$J,0)))</f>
        <v>#N/A</v>
      </c>
      <c r="W6" s="263"/>
      <c r="X6" s="263">
        <f t="shared" ref="X6:X37" ca="1" si="4">IF(AND(C6="Smelter not listed",OR(LEN(D6)=0,LEN(E6)=0)),1,0)</f>
        <v>0</v>
      </c>
      <c r="Y6" s="263"/>
      <c r="Z6" s="263"/>
      <c r="AB6" s="265" t="str">
        <f t="shared" ref="AB6:AB37" si="5">B6&amp;C6</f>
        <v/>
      </c>
    </row>
    <row r="7" spans="1:34" s="264" customFormat="1" ht="19.899999999999999" customHeight="1">
      <c r="A7" s="316"/>
      <c r="B7" s="208" t="str">
        <f>IF(LEN(A7)=0,"",INDEX('Smelter Look-up'!$A:$A,MATCH($A7,'Smelter Look-up'!$E:$E,0)))</f>
        <v/>
      </c>
      <c r="C7" s="212" t="str">
        <f>IF(LEN(A7)=0,"",INDEX('Smelter Look-up'!$C:$C,MATCH($A7,'Smelter Look-up'!$E:$E,0)))</f>
        <v/>
      </c>
      <c r="D7" s="270"/>
      <c r="E7" s="208" t="str">
        <f ca="1">IF(ISERROR($V7),"",OFFSET('Smelter Look-up'!$D$4,$V7-4,0)&amp;"")</f>
        <v/>
      </c>
      <c r="F7" s="208" t="str">
        <f ca="1">IF(ISERROR($V7),"",OFFSET('Smelter Look-up'!$E$4,$V7-4,0))</f>
        <v/>
      </c>
      <c r="G7" s="208" t="str">
        <f ca="1">IF(C7=$X$4,IF(ISERROR($V7),"Enter smelter details","RMI"),IF(ISERROR($V7),"",OFFSET('Smelter Look-up'!$F$4,$V7-4,0)))</f>
        <v/>
      </c>
      <c r="H7" s="209" t="str">
        <f ca="1">IF(ISERROR($V7),"",OFFSET('Smelter Look-up'!$G$4,$V7-4,0))</f>
        <v/>
      </c>
      <c r="I7" s="210" t="str">
        <f ca="1">IF(ISERROR($V7),"",OFFSET('Smelter Look-up'!$H$4,$V7-4,0))</f>
        <v/>
      </c>
      <c r="J7" s="210" t="str">
        <f ca="1">IF(ISERROR($V7),"",OFFSET('Smelter Look-up'!$I$4,$V7-4,0))</f>
        <v/>
      </c>
      <c r="K7" s="260"/>
      <c r="L7" s="260"/>
      <c r="M7" s="260"/>
      <c r="N7" s="260"/>
      <c r="O7" s="260"/>
      <c r="P7" s="211"/>
      <c r="Q7" s="261"/>
      <c r="R7" s="208" t="str">
        <f ca="1">IF(ISERROR($V7),"",OFFSET('Smelter Look-up'!$C$4,$V7-4,0)&amp;"")</f>
        <v/>
      </c>
      <c r="S7" s="215" t="str">
        <f t="shared" ca="1" si="3"/>
        <v/>
      </c>
      <c r="T7" s="215" t="str">
        <f ca="1">IF(B7="","",IF(ISERROR(MATCH($J7,SorP!$B$1:$B$6230,0)),"",INDIRECT("'SorP'!$A$"&amp;MATCH($J7,SorP!$B$1:$B$6230,0))))</f>
        <v/>
      </c>
      <c r="U7" s="231"/>
      <c r="V7" s="262" t="e">
        <f>IF(C7="",NA(),IF(OR(C7="Smelter not listed",C7="Smelter not yet identified"),MATCH($B7&amp;$D7,'Smelter Look-up'!$J:$J,0),MATCH($B7&amp;$C7,'Smelter Look-up'!$J:$J,0)))</f>
        <v>#N/A</v>
      </c>
      <c r="W7" s="263"/>
      <c r="X7" s="263">
        <f t="shared" ca="1" si="4"/>
        <v>0</v>
      </c>
      <c r="Y7" s="263"/>
      <c r="Z7" s="263"/>
      <c r="AB7" s="265" t="str">
        <f t="shared" si="5"/>
        <v/>
      </c>
    </row>
    <row r="8" spans="1:34" s="264" customFormat="1" ht="19.899999999999999" customHeight="1">
      <c r="A8" s="316"/>
      <c r="B8" s="208" t="str">
        <f>IF(LEN(A8)=0,"",INDEX('Smelter Look-up'!$A:$A,MATCH($A8,'Smelter Look-up'!$E:$E,0)))</f>
        <v/>
      </c>
      <c r="C8" s="212" t="str">
        <f>IF(LEN(A8)=0,"",INDEX('Smelter Look-up'!$C:$C,MATCH($A8,'Smelter Look-up'!$E:$E,0)))</f>
        <v/>
      </c>
      <c r="D8" s="270"/>
      <c r="E8" s="208" t="str">
        <f ca="1">IF(ISERROR($V8),"",OFFSET('Smelter Look-up'!$D$4,$V8-4,0)&amp;"")</f>
        <v/>
      </c>
      <c r="F8" s="208" t="str">
        <f ca="1">IF(ISERROR($V8),"",OFFSET('Smelter Look-up'!$E$4,$V8-4,0))</f>
        <v/>
      </c>
      <c r="G8" s="208" t="str">
        <f ca="1">IF(C8=$X$4,IF(ISERROR($V8),"Enter smelter details","RMI"),IF(ISERROR($V8),"",OFFSET('Smelter Look-up'!$F$4,$V8-4,0)))</f>
        <v/>
      </c>
      <c r="H8" s="209" t="str">
        <f ca="1">IF(ISERROR($V8),"",OFFSET('Smelter Look-up'!$G$4,$V8-4,0))</f>
        <v/>
      </c>
      <c r="I8" s="210" t="str">
        <f ca="1">IF(ISERROR($V8),"",OFFSET('Smelter Look-up'!$H$4,$V8-4,0))</f>
        <v/>
      </c>
      <c r="J8" s="210" t="str">
        <f ca="1">IF(ISERROR($V8),"",OFFSET('Smelter Look-up'!$I$4,$V8-4,0))</f>
        <v/>
      </c>
      <c r="K8" s="260"/>
      <c r="L8" s="260"/>
      <c r="M8" s="260"/>
      <c r="N8" s="260"/>
      <c r="O8" s="260"/>
      <c r="P8" s="211"/>
      <c r="Q8" s="261"/>
      <c r="R8" s="208" t="str">
        <f ca="1">IF(ISERROR($V8),"",OFFSET('Smelter Look-up'!$C$4,$V8-4,0)&amp;"")</f>
        <v/>
      </c>
      <c r="S8" s="215" t="str">
        <f t="shared" ca="1" si="3"/>
        <v/>
      </c>
      <c r="T8" s="215" t="str">
        <f ca="1">IF(B8="","",IF(ISERROR(MATCH($J8,SorP!$B$1:$B$6230,0)),"",INDIRECT("'SorP'!$A$"&amp;MATCH($J8,SorP!$B$1:$B$6230,0))))</f>
        <v/>
      </c>
      <c r="U8" s="231"/>
      <c r="V8" s="262" t="e">
        <f>IF(C8="",NA(),IF(OR(C8="Smelter not listed",C8="Smelter not yet identified"),MATCH($B8&amp;$D8,'Smelter Look-up'!$J:$J,0),MATCH($B8&amp;$C8,'Smelter Look-up'!$J:$J,0)))</f>
        <v>#N/A</v>
      </c>
      <c r="W8" s="263"/>
      <c r="X8" s="263">
        <f t="shared" ca="1" si="4"/>
        <v>0</v>
      </c>
      <c r="Y8" s="263"/>
      <c r="Z8" s="263"/>
      <c r="AB8" s="265" t="str">
        <f t="shared" si="5"/>
        <v/>
      </c>
    </row>
    <row r="9" spans="1:34" s="264" customFormat="1" ht="19.899999999999999" customHeight="1">
      <c r="A9" s="316"/>
      <c r="B9" s="208" t="str">
        <f>IF(LEN(A9)=0,"",INDEX('Smelter Look-up'!$A:$A,MATCH($A9,'Smelter Look-up'!$E:$E,0)))</f>
        <v/>
      </c>
      <c r="C9" s="212" t="str">
        <f>IF(LEN(A9)=0,"",INDEX('Smelter Look-up'!$C:$C,MATCH($A9,'Smelter Look-up'!$E:$E,0)))</f>
        <v/>
      </c>
      <c r="D9" s="270"/>
      <c r="E9" s="208" t="str">
        <f ca="1">IF(ISERROR($V9),"",OFFSET('Smelter Look-up'!$D$4,$V9-4,0)&amp;"")</f>
        <v/>
      </c>
      <c r="F9" s="208" t="str">
        <f ca="1">IF(ISERROR($V9),"",OFFSET('Smelter Look-up'!$E$4,$V9-4,0))</f>
        <v/>
      </c>
      <c r="G9" s="208" t="str">
        <f ca="1">IF(C9=$X$4,IF(ISERROR($V9),"Enter smelter details","RMI"),IF(ISERROR($V9),"",OFFSET('Smelter Look-up'!$F$4,$V9-4,0)))</f>
        <v/>
      </c>
      <c r="H9" s="209" t="str">
        <f ca="1">IF(ISERROR($V9),"",OFFSET('Smelter Look-up'!$G$4,$V9-4,0))</f>
        <v/>
      </c>
      <c r="I9" s="210" t="str">
        <f ca="1">IF(ISERROR($V9),"",OFFSET('Smelter Look-up'!$H$4,$V9-4,0))</f>
        <v/>
      </c>
      <c r="J9" s="210" t="str">
        <f ca="1">IF(ISERROR($V9),"",OFFSET('Smelter Look-up'!$I$4,$V9-4,0))</f>
        <v/>
      </c>
      <c r="K9" s="260"/>
      <c r="L9" s="260"/>
      <c r="M9" s="260"/>
      <c r="N9" s="260"/>
      <c r="O9" s="260"/>
      <c r="P9" s="211"/>
      <c r="Q9" s="261"/>
      <c r="R9" s="208" t="str">
        <f ca="1">IF(ISERROR($V9),"",OFFSET('Smelter Look-up'!$C$4,$V9-4,0)&amp;"")</f>
        <v/>
      </c>
      <c r="S9" s="215" t="str">
        <f t="shared" ca="1" si="3"/>
        <v/>
      </c>
      <c r="T9" s="215" t="str">
        <f ca="1">IF(B9="","",IF(ISERROR(MATCH($J9,SorP!$B$1:$B$6230,0)),"",INDIRECT("'SorP'!$A$"&amp;MATCH($J9,SorP!$B$1:$B$6230,0))))</f>
        <v/>
      </c>
      <c r="U9" s="231"/>
      <c r="V9" s="262" t="e">
        <f>IF(C9="",NA(),IF(OR(C9="Smelter not listed",C9="Smelter not yet identified"),MATCH($B9&amp;$D9,'Smelter Look-up'!$J:$J,0),MATCH($B9&amp;$C9,'Smelter Look-up'!$J:$J,0)))</f>
        <v>#N/A</v>
      </c>
      <c r="W9" s="263"/>
      <c r="X9" s="263">
        <f t="shared" ca="1" si="4"/>
        <v>0</v>
      </c>
      <c r="Y9" s="263"/>
      <c r="Z9" s="263"/>
      <c r="AB9" s="265" t="str">
        <f t="shared" si="5"/>
        <v/>
      </c>
    </row>
    <row r="10" spans="1:34" s="264" customFormat="1" ht="19.899999999999999" customHeight="1">
      <c r="A10" s="316"/>
      <c r="B10" s="208" t="str">
        <f>IF(LEN(A10)=0,"",INDEX('Smelter Look-up'!$A:$A,MATCH($A10,'Smelter Look-up'!$E:$E,0)))</f>
        <v/>
      </c>
      <c r="C10" s="212" t="str">
        <f>IF(LEN(A10)=0,"",INDEX('Smelter Look-up'!$C:$C,MATCH($A10,'Smelter Look-up'!$E:$E,0)))</f>
        <v/>
      </c>
      <c r="D10" s="270"/>
      <c r="E10" s="208" t="str">
        <f ca="1">IF(ISERROR($V10),"",OFFSET('Smelter Look-up'!$D$4,$V10-4,0)&amp;"")</f>
        <v/>
      </c>
      <c r="F10" s="208" t="str">
        <f ca="1">IF(ISERROR($V10),"",OFFSET('Smelter Look-up'!$E$4,$V10-4,0))</f>
        <v/>
      </c>
      <c r="G10" s="208" t="str">
        <f ca="1">IF(C10=$X$4,IF(ISERROR($V10),"Enter smelter details","RMI"),IF(ISERROR($V10),"",OFFSET('Smelter Look-up'!$F$4,$V10-4,0)))</f>
        <v/>
      </c>
      <c r="H10" s="209" t="str">
        <f ca="1">IF(ISERROR($V10),"",OFFSET('Smelter Look-up'!$G$4,$V10-4,0))</f>
        <v/>
      </c>
      <c r="I10" s="210" t="str">
        <f ca="1">IF(ISERROR($V10),"",OFFSET('Smelter Look-up'!$H$4,$V10-4,0))</f>
        <v/>
      </c>
      <c r="J10" s="210" t="str">
        <f ca="1">IF(ISERROR($V10),"",OFFSET('Smelter Look-up'!$I$4,$V10-4,0))</f>
        <v/>
      </c>
      <c r="K10" s="260"/>
      <c r="L10" s="260"/>
      <c r="M10" s="260"/>
      <c r="N10" s="260"/>
      <c r="O10" s="260"/>
      <c r="P10" s="211"/>
      <c r="Q10" s="261"/>
      <c r="R10" s="208" t="str">
        <f ca="1">IF(ISERROR($V10),"",OFFSET('Smelter Look-up'!$C$4,$V10-4,0)&amp;"")</f>
        <v/>
      </c>
      <c r="S10" s="215" t="str">
        <f t="shared" ca="1" si="3"/>
        <v/>
      </c>
      <c r="T10" s="215" t="str">
        <f ca="1">IF(B10="","",IF(ISERROR(MATCH($J10,SorP!$B$1:$B$6230,0)),"",INDIRECT("'SorP'!$A$"&amp;MATCH($J10,SorP!$B$1:$B$6230,0))))</f>
        <v/>
      </c>
      <c r="U10" s="231"/>
      <c r="V10" s="262" t="e">
        <f>IF(C10="",NA(),IF(OR(C10="Smelter not listed",C10="Smelter not yet identified"),MATCH($B10&amp;$D10,'Smelter Look-up'!$J:$J,0),MATCH($B10&amp;$C10,'Smelter Look-up'!$J:$J,0)))</f>
        <v>#N/A</v>
      </c>
      <c r="W10" s="263"/>
      <c r="X10" s="263">
        <f t="shared" ca="1" si="4"/>
        <v>0</v>
      </c>
      <c r="Y10" s="263"/>
      <c r="Z10" s="263"/>
      <c r="AB10" s="265" t="str">
        <f t="shared" si="5"/>
        <v/>
      </c>
    </row>
    <row r="11" spans="1:34" s="264" customFormat="1" ht="19.899999999999999" customHeight="1">
      <c r="A11" s="316"/>
      <c r="B11" s="208" t="str">
        <f>IF(LEN(A11)=0,"",INDEX('Smelter Look-up'!$A:$A,MATCH($A11,'Smelter Look-up'!$E:$E,0)))</f>
        <v/>
      </c>
      <c r="C11" s="212" t="str">
        <f>IF(LEN(A11)=0,"",INDEX('Smelter Look-up'!$C:$C,MATCH($A11,'Smelter Look-up'!$E:$E,0)))</f>
        <v/>
      </c>
      <c r="D11" s="270"/>
      <c r="E11" s="208" t="str">
        <f ca="1">IF(ISERROR($V11),"",OFFSET('Smelter Look-up'!$D$4,$V11-4,0)&amp;"")</f>
        <v/>
      </c>
      <c r="F11" s="208" t="str">
        <f ca="1">IF(ISERROR($V11),"",OFFSET('Smelter Look-up'!$E$4,$V11-4,0))</f>
        <v/>
      </c>
      <c r="G11" s="208" t="str">
        <f ca="1">IF(C11=$X$4,IF(ISERROR($V11),"Enter smelter details","RMI"),IF(ISERROR($V11),"",OFFSET('Smelter Look-up'!$F$4,$V11-4,0)))</f>
        <v/>
      </c>
      <c r="H11" s="209" t="str">
        <f ca="1">IF(ISERROR($V11),"",OFFSET('Smelter Look-up'!$G$4,$V11-4,0))</f>
        <v/>
      </c>
      <c r="I11" s="210" t="str">
        <f ca="1">IF(ISERROR($V11),"",OFFSET('Smelter Look-up'!$H$4,$V11-4,0))</f>
        <v/>
      </c>
      <c r="J11" s="210" t="str">
        <f ca="1">IF(ISERROR($V11),"",OFFSET('Smelter Look-up'!$I$4,$V11-4,0))</f>
        <v/>
      </c>
      <c r="K11" s="260"/>
      <c r="L11" s="260"/>
      <c r="M11" s="260"/>
      <c r="N11" s="260"/>
      <c r="O11" s="260"/>
      <c r="P11" s="211"/>
      <c r="Q11" s="261"/>
      <c r="R11" s="208" t="str">
        <f ca="1">IF(ISERROR($V11),"",OFFSET('Smelter Look-up'!$C$4,$V11-4,0)&amp;"")</f>
        <v/>
      </c>
      <c r="S11" s="215" t="str">
        <f t="shared" ca="1" si="3"/>
        <v/>
      </c>
      <c r="T11" s="215" t="str">
        <f ca="1">IF(B11="","",IF(ISERROR(MATCH($J11,SorP!$B$1:$B$6230,0)),"",INDIRECT("'SorP'!$A$"&amp;MATCH($J11,SorP!$B$1:$B$6230,0))))</f>
        <v/>
      </c>
      <c r="U11" s="231"/>
      <c r="V11" s="262" t="e">
        <f>IF(C11="",NA(),IF(OR(C11="Smelter not listed",C11="Smelter not yet identified"),MATCH($B11&amp;$D11,'Smelter Look-up'!$J:$J,0),MATCH($B11&amp;$C11,'Smelter Look-up'!$J:$J,0)))</f>
        <v>#N/A</v>
      </c>
      <c r="W11" s="263"/>
      <c r="X11" s="263">
        <f t="shared" ca="1" si="4"/>
        <v>0</v>
      </c>
      <c r="Y11" s="263"/>
      <c r="Z11" s="263"/>
      <c r="AB11" s="265" t="str">
        <f t="shared" si="5"/>
        <v/>
      </c>
    </row>
    <row r="12" spans="1:34" s="264" customFormat="1" ht="19.899999999999999"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19.899999999999999"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19.899999999999999"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19.899999999999999"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19.899999999999999"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19.899999999999999"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19.899999999999999"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25">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25">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25">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25">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25">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25">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25">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25">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25">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25">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25">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25">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25">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25">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25">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25">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25">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25">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2" t="str">
        <f ca="1">OFFSET(L!$C$1,MATCH("Checker"&amp;ADDRESS(ROW(),COLUMN(),4),L!$A:$A,0)-1,SL,,)</f>
        <v>To ensure all required fields have been populated before submitting to your customers review form for any line items highlighted in red</v>
      </c>
      <c r="B1" s="452"/>
      <c r="C1" s="452"/>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HepcoMotion® a trading name of Hepco Slide Systems Limited</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51">
      <c r="A6" s="100" t="str">
        <f ca="1">Declaration!B10</f>
        <v>Description of Scope:</v>
      </c>
      <c r="B6" s="99" t="str">
        <f>Declaration!D10</f>
        <v>User-defined
HepcoMotion® is the trading name of Hepco Slide Systems Limited which develops and manufactures linear motion technology.</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Steve Ball - Group Quality Manager</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steve.ball@hepcomotion.com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+44 (0)1884 243400 EXT 2750</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Jason Cox</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Jason.Cox@hepcomotion.com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44938</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 xml:space="preserve">Tin  </v>
      </c>
      <c r="B15" s="99" t="str">
        <f>Declaration!D27</f>
        <v>No</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 xml:space="preserve">Gold  </v>
      </c>
      <c r="B16" s="99" t="str">
        <f>Declaration!D28</f>
        <v>No</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 xml:space="preserve">Tin  </v>
      </c>
      <c r="B20" s="99">
        <f>IF($B$15="Yes",Declaration!D33,0)</f>
        <v>0</v>
      </c>
      <c r="C20" s="99" t="str">
        <f ca="1">IF(H20=1,J20,I20)</f>
        <v>Complete</v>
      </c>
      <c r="D20" s="107" t="str">
        <f>IF(H20=1,"Click here to answer question 2 for Tin","")</f>
        <v/>
      </c>
      <c r="E20" s="81" t="s">
        <v>807</v>
      </c>
      <c r="F20" s="104">
        <f>IF(B$15="No",0,1)</f>
        <v>0</v>
      </c>
      <c r="G20" s="78">
        <f>IF(B20=0,1,0)</f>
        <v>1</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 xml:space="preserve">Gold  </v>
      </c>
      <c r="B21" s="99">
        <f>IF($B$16="Yes",Declaration!D34,0)</f>
        <v>0</v>
      </c>
      <c r="C21" s="99" t="str">
        <f ca="1">IF(H21=1,J21,I21)</f>
        <v>Complete</v>
      </c>
      <c r="D21" s="107" t="str">
        <f>IF(H21=1,"Click here to answer question 2 for Gold","")</f>
        <v/>
      </c>
      <c r="E21" s="81" t="s">
        <v>807</v>
      </c>
      <c r="F21" s="104">
        <f>IF(B$16="No",0,1)</f>
        <v>0</v>
      </c>
      <c r="G21" s="78">
        <f>IF(B21=0,1,0)</f>
        <v>1</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 xml:space="preserve">Tin  </v>
      </c>
      <c r="B25" s="99">
        <f>IF(AND($B$15="Yes",$B$20="Yes"),Declaration!D39,0)</f>
        <v>0</v>
      </c>
      <c r="C25" s="99" t="str">
        <f ca="1">IF(H25=1,J25,I25)</f>
        <v>Complete</v>
      </c>
      <c r="D25" s="107" t="str">
        <f>IF(H25=1,"Click here to answer question 3 for Tin","")</f>
        <v/>
      </c>
      <c r="E25" s="81" t="s">
        <v>807</v>
      </c>
      <c r="F25" s="104">
        <f>IF(OR(B15="No",B20="No"),0,1)</f>
        <v>0</v>
      </c>
      <c r="G25" s="78">
        <f>IF(B25=0,1,0)</f>
        <v>1</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 xml:space="preserve">Gold  </v>
      </c>
      <c r="B26" s="99">
        <f>IF(AND($B$16="Yes",$B$21="Yes"),Declaration!D40,0)</f>
        <v>0</v>
      </c>
      <c r="C26" s="99" t="str">
        <f ca="1">IF(H26=1,J26,I26)</f>
        <v>Complete</v>
      </c>
      <c r="D26" s="107" t="str">
        <f>IF(H26=1,"Click here to answer question 3 for Gold","")</f>
        <v/>
      </c>
      <c r="E26" s="81" t="s">
        <v>807</v>
      </c>
      <c r="F26" s="104">
        <f>IF(OR(B16="No",B21="No"),0,1)</f>
        <v>0</v>
      </c>
      <c r="G26" s="78">
        <f>IF(B26=0,1,0)</f>
        <v>1</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 xml:space="preserve">Tin  </v>
      </c>
      <c r="B30" s="99">
        <f>IF(AND($B$15="Yes",$B$20="Yes"),Declaration!D45,0)</f>
        <v>0</v>
      </c>
      <c r="C30" s="99" t="str">
        <f ca="1">IF(H30=1,J30,I30)</f>
        <v>Complete</v>
      </c>
      <c r="D30" s="314" t="str">
        <f>IF(H30=1,"Click here to answer question 4 for Tin","")</f>
        <v/>
      </c>
      <c r="E30" s="81"/>
      <c r="F30" s="104">
        <f>F25</f>
        <v>0</v>
      </c>
      <c r="G30" s="78">
        <f>IF(B30=0,1,0)</f>
        <v>1</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 xml:space="preserve">Gold  </v>
      </c>
      <c r="B31" s="99">
        <f>IF(AND($B$16="Yes",$B$21="Yes"),Declaration!D46,0)</f>
        <v>0</v>
      </c>
      <c r="C31" s="99" t="str">
        <f ca="1">IF(H31=1,J31,I31)</f>
        <v>Complete</v>
      </c>
      <c r="D31" s="314" t="str">
        <f>IF(H31=1,"Click here to answer question 4 for Gold","")</f>
        <v/>
      </c>
      <c r="E31" s="81"/>
      <c r="F31" s="104">
        <f>F26</f>
        <v>0</v>
      </c>
      <c r="G31" s="78">
        <f>IF(B31=0,1,0)</f>
        <v>1</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 xml:space="preserve">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 xml:space="preserve">Tin  </v>
      </c>
      <c r="B35" s="99">
        <f>IF(AND($B$15="Yes",$B$20="Yes"),Declaration!D51,0)</f>
        <v>0</v>
      </c>
      <c r="C35" s="99" t="str">
        <f ca="1">IF(H35=1,J35,I35)</f>
        <v>Complete</v>
      </c>
      <c r="D35" s="314" t="str">
        <f>IF(H35=1,"Click here to answer question 5 for Tin","")</f>
        <v/>
      </c>
      <c r="E35" s="81" t="s">
        <v>1307</v>
      </c>
      <c r="F35" s="104">
        <f>F25</f>
        <v>0</v>
      </c>
      <c r="G35" s="78">
        <f>IF(B35=0,1,0)</f>
        <v>1</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 xml:space="preserve">Gold  </v>
      </c>
      <c r="B36" s="99">
        <f>IF(AND($B$16="Yes",$B$21="Yes"),Declaration!D52,0)</f>
        <v>0</v>
      </c>
      <c r="C36" s="99" t="str">
        <f ca="1">IF(H36=1,J36,I36)</f>
        <v>Complete</v>
      </c>
      <c r="D36" s="314" t="str">
        <f>IF(H36=1,"Click here to answer question 5 for Gold","")</f>
        <v/>
      </c>
      <c r="E36" s="81" t="s">
        <v>1307</v>
      </c>
      <c r="F36" s="104">
        <f>F26</f>
        <v>0</v>
      </c>
      <c r="G36" s="78">
        <f>IF(B36=0,1,0)</f>
        <v>1</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 xml:space="preserve">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 xml:space="preserve">Tin  </v>
      </c>
      <c r="B40" s="333">
        <f>IF(AND($B$15="Yes",$B$20="Yes"),Declaration!D57,0)</f>
        <v>0</v>
      </c>
      <c r="C40" s="99" t="str">
        <f ca="1">IF(H40=1,J40,I40)</f>
        <v>Complete</v>
      </c>
      <c r="D40" s="315" t="str">
        <f>IF(H40=1,"Click here to answer question 6 for Tin","")</f>
        <v/>
      </c>
      <c r="E40" s="81" t="s">
        <v>806</v>
      </c>
      <c r="F40" s="104">
        <f>F25</f>
        <v>0</v>
      </c>
      <c r="G40" s="78">
        <f>IF(B40=0,1,0)</f>
        <v>1</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 xml:space="preserve">Gold  </v>
      </c>
      <c r="B41" s="333">
        <f>IF(AND($B$16="Yes",$B$21="Yes"),Declaration!D58,0)</f>
        <v>0</v>
      </c>
      <c r="C41" s="99" t="str">
        <f ca="1">IF(H41=1,J41,I41)</f>
        <v>Complete</v>
      </c>
      <c r="D41" s="315" t="str">
        <f>IF(H41=1,"Click here to answer question 6 for Gold","")</f>
        <v/>
      </c>
      <c r="E41" s="81" t="s">
        <v>806</v>
      </c>
      <c r="F41" s="104">
        <f>F26</f>
        <v>0</v>
      </c>
      <c r="G41" s="78">
        <f>IF(B41=0,1,0)</f>
        <v>1</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 xml:space="preserve">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 xml:space="preserve">Tin  </v>
      </c>
      <c r="B45" s="99">
        <f>IF(AND($B$15="Yes",$B$20="Yes"),Declaration!D63,0)</f>
        <v>0</v>
      </c>
      <c r="C45" s="99" t="str">
        <f ca="1">IF(H45=1,J45,I45)</f>
        <v>Complete</v>
      </c>
      <c r="D45" s="314" t="str">
        <f>IF(H45=1,"Click here to answer question 7 for Tin","")</f>
        <v/>
      </c>
      <c r="E45" s="81" t="s">
        <v>1303</v>
      </c>
      <c r="F45" s="104">
        <f>F25</f>
        <v>0</v>
      </c>
      <c r="G45" s="78">
        <f>IF(B45=0,1,0)</f>
        <v>1</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 xml:space="preserve">Gold  </v>
      </c>
      <c r="B46" s="99">
        <f>IF(AND($B$16="Yes",$B$21="Yes"),Declaration!D64,0)</f>
        <v>0</v>
      </c>
      <c r="C46" s="99" t="str">
        <f ca="1">IF(H46=1,J46,I46)</f>
        <v>Complete</v>
      </c>
      <c r="D46" s="314" t="str">
        <f>IF(H46=1,"Click here to answer question 7 for Gold","")</f>
        <v/>
      </c>
      <c r="E46" s="81" t="s">
        <v>1303</v>
      </c>
      <c r="F46" s="104">
        <f>F26</f>
        <v>0</v>
      </c>
      <c r="G46" s="78">
        <f>IF(B46=0,1,0)</f>
        <v>1</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 xml:space="preserve">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 xml:space="preserve">Tin  </v>
      </c>
      <c r="B50" s="99">
        <f>IF(AND($B$15="Yes",$B$20="Yes"),Declaration!D69,0)</f>
        <v>0</v>
      </c>
      <c r="C50" s="99" t="str">
        <f ca="1">IF(H50=1,J50,I50)</f>
        <v>Complete</v>
      </c>
      <c r="D50" s="315" t="str">
        <f>IF(H50=1,"Click here to answer question 8 for Tin","")</f>
        <v/>
      </c>
      <c r="E50" s="81" t="s">
        <v>807</v>
      </c>
      <c r="F50" s="104">
        <f>F25</f>
        <v>0</v>
      </c>
      <c r="G50" s="78">
        <f>IF(B50=0,1,0)</f>
        <v>1</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 xml:space="preserve">Gold  </v>
      </c>
      <c r="B51" s="99">
        <f>IF(AND($B$16="Yes",$B$21="Yes"),Declaration!D70,0)</f>
        <v>0</v>
      </c>
      <c r="C51" s="99" t="str">
        <f ca="1">IF(H51=1,J51,I51)</f>
        <v>Complete</v>
      </c>
      <c r="D51" s="315" t="str">
        <f>IF(H51=1,"Click here to answer question 8 for Gold","")</f>
        <v/>
      </c>
      <c r="E51" s="81" t="s">
        <v>807</v>
      </c>
      <c r="F51" s="104">
        <f>F26</f>
        <v>0</v>
      </c>
      <c r="G51" s="78">
        <f>IF(B51=0,1,0)</f>
        <v>1</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v>
      </c>
      <c r="B54" s="99" t="str">
        <f>Declaration!D75</f>
        <v>Yes</v>
      </c>
      <c r="C54" s="99" t="str">
        <f t="shared" ref="C54:C60" ca="1" si="10">IF(H54=1,J54,I54)</f>
        <v>Complete</v>
      </c>
      <c r="D54" s="105" t="str">
        <f>IF(H54=1,"Click here to answer question (A)","")</f>
        <v/>
      </c>
      <c r="E54" s="81" t="s">
        <v>1307</v>
      </c>
      <c r="F54" s="104">
        <f>IF(SUM(F$24:F$27)=0,0,1)</f>
        <v>0</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v>
      </c>
      <c r="B55" s="99" t="str">
        <f>Declaration!D77</f>
        <v>Yes</v>
      </c>
      <c r="C55" s="99" t="str">
        <f t="shared" ca="1" si="10"/>
        <v>Complete</v>
      </c>
      <c r="D55" s="105" t="str">
        <f>IF(H55=1,"Click here to answer question (B)","")</f>
        <v/>
      </c>
      <c r="E55" s="81" t="s">
        <v>1307</v>
      </c>
      <c r="F55" s="104">
        <f t="shared" ref="F55" si="12">F$54</f>
        <v>0</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https://www.hepcomotion.com/about/about-hepco/</v>
      </c>
      <c r="C56" s="99" t="str">
        <f t="shared" ca="1" si="10"/>
        <v>Complete</v>
      </c>
      <c r="D56" s="105" t="str">
        <f>IF(H56=1,"Click here to specify URL for question (B)","")</f>
        <v/>
      </c>
      <c r="E56" s="81"/>
      <c r="F56" s="104">
        <f>IF(AND(F55=1,B55="Yes"),1,0)</f>
        <v>0</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v>
      </c>
      <c r="B57" s="99" t="str">
        <f>Declaration!D79</f>
        <v>No</v>
      </c>
      <c r="C57" s="99" t="str">
        <f t="shared" ca="1" si="10"/>
        <v>Complete</v>
      </c>
      <c r="D57" s="105" t="str">
        <f>IF(H57=1,"Click here to answer question (C)","")</f>
        <v/>
      </c>
      <c r="E57" s="81" t="s">
        <v>1307</v>
      </c>
      <c r="F57" s="104">
        <f>F$54</f>
        <v>0</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v>
      </c>
      <c r="B58" s="99" t="str">
        <f>Declaration!D81</f>
        <v>Yes</v>
      </c>
      <c r="C58" s="99" t="str">
        <f t="shared" ca="1" si="10"/>
        <v>Complete</v>
      </c>
      <c r="D58" s="105" t="str">
        <f>IF(H58=1,"Click here to answer question (D)","")</f>
        <v/>
      </c>
      <c r="E58" s="81" t="s">
        <v>1307</v>
      </c>
      <c r="F58" s="104">
        <f>F$54</f>
        <v>0</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v>
      </c>
      <c r="B59" s="99" t="str">
        <f>Declaration!D83</f>
        <v>Yes, in conformance with IPC1755 (e.g., CMRT)</v>
      </c>
      <c r="C59" s="99" t="str">
        <f t="shared" ca="1" si="10"/>
        <v>Complete</v>
      </c>
      <c r="D59" s="105" t="str">
        <f>IF(H59=1,"Click here to answer question (E)","")</f>
        <v/>
      </c>
      <c r="E59" s="81" t="s">
        <v>1307</v>
      </c>
      <c r="F59" s="104">
        <f>F$54</f>
        <v>0</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v>
      </c>
      <c r="B60" s="99" t="str">
        <f>Declaration!D85</f>
        <v>Yes</v>
      </c>
      <c r="C60" s="99" t="str">
        <f t="shared" ca="1" si="10"/>
        <v>Complete</v>
      </c>
      <c r="D60" s="105" t="str">
        <f>IF(H60=1,"Click here to answer question (F)","")</f>
        <v/>
      </c>
      <c r="E60" s="81" t="s">
        <v>1307</v>
      </c>
      <c r="F60" s="104">
        <f>F$54</f>
        <v>0</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v>
      </c>
      <c r="B62" s="99" t="str">
        <f>Declaration!D87</f>
        <v>No</v>
      </c>
      <c r="C62" s="99" t="str">
        <f t="shared" ref="C62:C68" ca="1" si="13">IF(H62=1,J62,I62)</f>
        <v>Complete</v>
      </c>
      <c r="D62" s="105" t="str">
        <f>IF(H62=1,"Click here to answer question (G)","")</f>
        <v/>
      </c>
      <c r="E62" s="81" t="s">
        <v>1307</v>
      </c>
      <c r="F62" s="104">
        <f>F$54</f>
        <v>0</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v>
      </c>
      <c r="B63" s="99" t="str">
        <f>Declaration!D89</f>
        <v>No</v>
      </c>
      <c r="C63" s="99" t="str">
        <f t="shared" ca="1" si="13"/>
        <v>Complete</v>
      </c>
      <c r="D63" s="105" t="str">
        <f>IF(H63=1,"Click here to answer question (H)","")</f>
        <v/>
      </c>
      <c r="E63" s="81" t="s">
        <v>1307</v>
      </c>
      <c r="F63" s="104">
        <f>F$54</f>
        <v>0</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0</v>
      </c>
      <c r="G66" s="78">
        <f>IF(AND(COUNTIF(SmelterIdetifiedForMetal,"Tin")&gt;0,COUNTIF('Smelter List'!AB$5:AB$2504,"Tin?*")&gt;0),0,1)</f>
        <v>1</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0</v>
      </c>
      <c r="G67" s="78">
        <f>IF(AND(COUNTIF(SmelterIdetifiedForMetal,"Gold")&gt;0,COUNTIF('Smelter List'!AB$5:AB$2504,"Gold?*")&gt;0),0,1)</f>
        <v>1</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4" t="str">
        <f ca="1">OFFSET(L!$C$1,MATCH("Product List"&amp;ADDRESS(ROW(),COLUMN(),4),L!$A:$A,0)-1,SL,,)</f>
        <v>Completion required only if reporting level "Product (or List of Products)" selected on the 'Declaration' worksheet.</v>
      </c>
      <c r="B1" s="455"/>
      <c r="C1" s="455"/>
      <c r="D1" s="455"/>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3" t="s">
        <v>898</v>
      </c>
      <c r="C4" s="453"/>
      <c r="D4" s="453"/>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6" t="str">
        <f ca="1">OFFSET(L!$C$1,MATCH("General"&amp;"Cpy",L!$A:$A,0)-1,SL,,)</f>
        <v>© 2022 Responsible Minerals Initiative. All rights reserved.</v>
      </c>
      <c r="C2006" s="456"/>
      <c r="D2006" s="456"/>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5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7"/>
      <c r="C1" s="457"/>
      <c r="D1" s="457"/>
      <c r="E1" s="457"/>
      <c r="F1" s="457"/>
      <c r="G1" s="457"/>
    </row>
    <row r="2" spans="1:16">
      <c r="A2" s="458"/>
      <c r="B2" s="458"/>
      <c r="C2" s="458"/>
      <c r="D2" s="458"/>
      <c r="E2" s="458"/>
      <c r="F2" s="458"/>
      <c r="G2" s="458"/>
      <c r="H2" s="458"/>
      <c r="I2" s="458"/>
    </row>
    <row r="3" spans="1:16">
      <c r="A3" s="458"/>
      <c r="B3" s="458"/>
      <c r="C3" s="458"/>
      <c r="D3" s="458"/>
      <c r="E3" s="458"/>
      <c r="F3" s="458"/>
      <c r="G3" s="458"/>
      <c r="H3" s="458"/>
      <c r="I3" s="458"/>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a54701f6-876b-4337-a24e-543e1bd311e6"/>
    <ds:schemaRef ds:uri="6e8a5f3d-031c-4996-804e-0e28298fe1e2"/>
    <ds:schemaRef ds:uri="http://www.w3.org/XML/1998/namespac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Mia Pilton</cp:lastModifiedBy>
  <cp:lastPrinted>2015-04-21T20:47:43Z</cp:lastPrinted>
  <dcterms:created xsi:type="dcterms:W3CDTF">2010-06-21T21:00:23Z</dcterms:created>
  <dcterms:modified xsi:type="dcterms:W3CDTF">2023-03-20T15:43:26Z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